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315" activeTab="1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6" i="2" l="1"/>
  <c r="E496" i="2"/>
  <c r="D496" i="2"/>
  <c r="F469" i="2"/>
  <c r="F136" i="2"/>
  <c r="E136" i="2"/>
  <c r="F124" i="2"/>
  <c r="E124" i="2"/>
  <c r="F113" i="2"/>
  <c r="Q209" i="1"/>
  <c r="P209" i="1"/>
  <c r="O209" i="1"/>
  <c r="N209" i="1"/>
  <c r="Q204" i="1"/>
  <c r="Q210" i="1" s="1"/>
  <c r="P204" i="1"/>
  <c r="P210" i="1" s="1"/>
  <c r="O204" i="1"/>
  <c r="O210" i="1" s="1"/>
  <c r="N204" i="1"/>
  <c r="N210" i="1" s="1"/>
  <c r="O197" i="1"/>
  <c r="N197" i="1"/>
  <c r="P197" i="1" s="1"/>
  <c r="O190" i="1"/>
  <c r="N190" i="1"/>
  <c r="P183" i="1"/>
  <c r="O183" i="1"/>
  <c r="O191" i="1" s="1"/>
  <c r="N183" i="1"/>
  <c r="N198" i="1" s="1"/>
  <c r="P175" i="1"/>
  <c r="O175" i="1"/>
  <c r="N175" i="1"/>
  <c r="M175" i="1"/>
  <c r="L175" i="1"/>
  <c r="K175" i="1"/>
  <c r="C174" i="1"/>
  <c r="D174" i="1" s="1"/>
  <c r="B174" i="1"/>
  <c r="A174" i="1"/>
  <c r="C173" i="1"/>
  <c r="D173" i="1" s="1"/>
  <c r="B173" i="1"/>
  <c r="A173" i="1"/>
  <c r="C172" i="1"/>
  <c r="D172" i="1" s="1"/>
  <c r="B172" i="1"/>
  <c r="A172" i="1"/>
  <c r="C171" i="1"/>
  <c r="D171" i="1" s="1"/>
  <c r="B171" i="1"/>
  <c r="A171" i="1"/>
  <c r="C170" i="1"/>
  <c r="D170" i="1" s="1"/>
  <c r="B170" i="1"/>
  <c r="A170" i="1"/>
  <c r="C169" i="1"/>
  <c r="D169" i="1" s="1"/>
  <c r="B169" i="1"/>
  <c r="A169" i="1"/>
  <c r="C168" i="1"/>
  <c r="D168" i="1" s="1"/>
  <c r="B168" i="1"/>
  <c r="A168" i="1"/>
  <c r="C167" i="1"/>
  <c r="D167" i="1" s="1"/>
  <c r="B167" i="1"/>
  <c r="A167" i="1"/>
  <c r="C166" i="1"/>
  <c r="D166" i="1" s="1"/>
  <c r="B166" i="1"/>
  <c r="A166" i="1"/>
  <c r="C165" i="1"/>
  <c r="D165" i="1" s="1"/>
  <c r="B165" i="1"/>
  <c r="A165" i="1"/>
  <c r="C164" i="1"/>
  <c r="D164" i="1" s="1"/>
  <c r="B164" i="1"/>
  <c r="A164" i="1"/>
  <c r="C163" i="1"/>
  <c r="D163" i="1" s="1"/>
  <c r="B163" i="1"/>
  <c r="A163" i="1"/>
  <c r="C162" i="1"/>
  <c r="D162" i="1" s="1"/>
  <c r="B162" i="1"/>
  <c r="A162" i="1"/>
  <c r="C161" i="1"/>
  <c r="D161" i="1" s="1"/>
  <c r="B161" i="1"/>
  <c r="A161" i="1"/>
  <c r="C160" i="1"/>
  <c r="D160" i="1" s="1"/>
  <c r="B160" i="1"/>
  <c r="A160" i="1"/>
  <c r="C159" i="1"/>
  <c r="D159" i="1" s="1"/>
  <c r="B159" i="1"/>
  <c r="A159" i="1"/>
  <c r="C158" i="1"/>
  <c r="D158" i="1" s="1"/>
  <c r="B158" i="1"/>
  <c r="A158" i="1"/>
  <c r="C157" i="1"/>
  <c r="D157" i="1" s="1"/>
  <c r="B157" i="1"/>
  <c r="A157" i="1"/>
  <c r="C156" i="1"/>
  <c r="D156" i="1" s="1"/>
  <c r="B156" i="1"/>
  <c r="A156" i="1"/>
  <c r="C155" i="1"/>
  <c r="D155" i="1" s="1"/>
  <c r="B155" i="1"/>
  <c r="A155" i="1"/>
  <c r="C154" i="1"/>
  <c r="D154" i="1" s="1"/>
  <c r="B154" i="1"/>
  <c r="A154" i="1"/>
  <c r="C153" i="1"/>
  <c r="D153" i="1" s="1"/>
  <c r="B153" i="1"/>
  <c r="A153" i="1"/>
  <c r="C152" i="1"/>
  <c r="D152" i="1" s="1"/>
  <c r="B152" i="1"/>
  <c r="A152" i="1"/>
  <c r="C151" i="1"/>
  <c r="D151" i="1" s="1"/>
  <c r="B151" i="1"/>
  <c r="A151" i="1"/>
  <c r="C150" i="1"/>
  <c r="D150" i="1" s="1"/>
  <c r="B150" i="1"/>
  <c r="A150" i="1"/>
  <c r="C149" i="1"/>
  <c r="D149" i="1" s="1"/>
  <c r="B149" i="1"/>
  <c r="A149" i="1"/>
  <c r="C148" i="1"/>
  <c r="D148" i="1" s="1"/>
  <c r="B148" i="1"/>
  <c r="A148" i="1"/>
  <c r="C147" i="1"/>
  <c r="D147" i="1" s="1"/>
  <c r="B147" i="1"/>
  <c r="A147" i="1"/>
  <c r="C146" i="1"/>
  <c r="D146" i="1" s="1"/>
  <c r="B146" i="1"/>
  <c r="A146" i="1"/>
  <c r="C145" i="1"/>
  <c r="D145" i="1" s="1"/>
  <c r="B145" i="1"/>
  <c r="A145" i="1"/>
  <c r="C144" i="1"/>
  <c r="D144" i="1" s="1"/>
  <c r="B144" i="1"/>
  <c r="A144" i="1"/>
  <c r="C143" i="1"/>
  <c r="D143" i="1" s="1"/>
  <c r="B143" i="1"/>
  <c r="A143" i="1"/>
  <c r="C142" i="1"/>
  <c r="D142" i="1" s="1"/>
  <c r="B142" i="1"/>
  <c r="A142" i="1"/>
  <c r="C141" i="1"/>
  <c r="D141" i="1" s="1"/>
  <c r="B141" i="1"/>
  <c r="A141" i="1"/>
  <c r="C140" i="1"/>
  <c r="D140" i="1" s="1"/>
  <c r="B140" i="1"/>
  <c r="A140" i="1"/>
  <c r="C139" i="1"/>
  <c r="D139" i="1" s="1"/>
  <c r="B139" i="1"/>
  <c r="A139" i="1"/>
  <c r="C138" i="1"/>
  <c r="D138" i="1" s="1"/>
  <c r="B138" i="1"/>
  <c r="A138" i="1"/>
  <c r="C137" i="1"/>
  <c r="D137" i="1" s="1"/>
  <c r="B137" i="1"/>
  <c r="A137" i="1"/>
  <c r="C136" i="1"/>
  <c r="D136" i="1" s="1"/>
  <c r="B136" i="1"/>
  <c r="A136" i="1"/>
  <c r="C135" i="1"/>
  <c r="D135" i="1" s="1"/>
  <c r="B135" i="1"/>
  <c r="A135" i="1"/>
  <c r="C134" i="1"/>
  <c r="D134" i="1" s="1"/>
  <c r="B134" i="1"/>
  <c r="A134" i="1"/>
  <c r="C133" i="1"/>
  <c r="D133" i="1" s="1"/>
  <c r="B133" i="1"/>
  <c r="A133" i="1"/>
  <c r="C132" i="1"/>
  <c r="D132" i="1" s="1"/>
  <c r="B132" i="1"/>
  <c r="A132" i="1"/>
  <c r="C131" i="1"/>
  <c r="D131" i="1" s="1"/>
  <c r="B131" i="1"/>
  <c r="A131" i="1"/>
  <c r="C130" i="1"/>
  <c r="D130" i="1" s="1"/>
  <c r="B130" i="1"/>
  <c r="A130" i="1"/>
  <c r="C129" i="1"/>
  <c r="D129" i="1" s="1"/>
  <c r="B129" i="1"/>
  <c r="A129" i="1"/>
  <c r="C128" i="1"/>
  <c r="D128" i="1" s="1"/>
  <c r="B128" i="1"/>
  <c r="A128" i="1"/>
  <c r="C127" i="1"/>
  <c r="D127" i="1" s="1"/>
  <c r="B127" i="1"/>
  <c r="A127" i="1"/>
  <c r="C126" i="1"/>
  <c r="D126" i="1" s="1"/>
  <c r="B126" i="1"/>
  <c r="A126" i="1"/>
  <c r="C125" i="1"/>
  <c r="D125" i="1" s="1"/>
  <c r="B125" i="1"/>
  <c r="A125" i="1"/>
  <c r="C124" i="1"/>
  <c r="D124" i="1" s="1"/>
  <c r="B124" i="1"/>
  <c r="A124" i="1"/>
  <c r="C123" i="1"/>
  <c r="D123" i="1" s="1"/>
  <c r="B123" i="1"/>
  <c r="A123" i="1"/>
  <c r="C122" i="1"/>
  <c r="D122" i="1" s="1"/>
  <c r="B122" i="1"/>
  <c r="A122" i="1"/>
  <c r="C121" i="1"/>
  <c r="D121" i="1" s="1"/>
  <c r="B121" i="1"/>
  <c r="A121" i="1"/>
  <c r="C120" i="1"/>
  <c r="D120" i="1" s="1"/>
  <c r="B120" i="1"/>
  <c r="A120" i="1"/>
  <c r="C119" i="1"/>
  <c r="D119" i="1" s="1"/>
  <c r="B119" i="1"/>
  <c r="A119" i="1"/>
  <c r="C118" i="1"/>
  <c r="D118" i="1" s="1"/>
  <c r="B118" i="1"/>
  <c r="A118" i="1"/>
  <c r="C117" i="1"/>
  <c r="D117" i="1" s="1"/>
  <c r="B117" i="1"/>
  <c r="A117" i="1"/>
  <c r="C116" i="1"/>
  <c r="D116" i="1" s="1"/>
  <c r="B116" i="1"/>
  <c r="A116" i="1"/>
  <c r="C115" i="1"/>
  <c r="D115" i="1" s="1"/>
  <c r="B115" i="1"/>
  <c r="A115" i="1"/>
  <c r="C114" i="1"/>
  <c r="D114" i="1" s="1"/>
  <c r="B114" i="1"/>
  <c r="A114" i="1"/>
  <c r="C113" i="1"/>
  <c r="D113" i="1" s="1"/>
  <c r="B113" i="1"/>
  <c r="A113" i="1"/>
  <c r="C112" i="1"/>
  <c r="D112" i="1" s="1"/>
  <c r="B112" i="1"/>
  <c r="A112" i="1"/>
  <c r="C111" i="1"/>
  <c r="D111" i="1" s="1"/>
  <c r="B111" i="1"/>
  <c r="A111" i="1"/>
  <c r="C110" i="1"/>
  <c r="D110" i="1" s="1"/>
  <c r="B110" i="1"/>
  <c r="A110" i="1"/>
  <c r="C109" i="1"/>
  <c r="D109" i="1" s="1"/>
  <c r="B109" i="1"/>
  <c r="A109" i="1"/>
  <c r="U108" i="1"/>
  <c r="C108" i="1"/>
  <c r="D108" i="1" s="1"/>
  <c r="B108" i="1"/>
  <c r="A108" i="1"/>
  <c r="C107" i="1"/>
  <c r="D107" i="1" s="1"/>
  <c r="B107" i="1"/>
  <c r="A107" i="1"/>
  <c r="C106" i="1"/>
  <c r="D106" i="1" s="1"/>
  <c r="B106" i="1"/>
  <c r="A106" i="1"/>
  <c r="C105" i="1"/>
  <c r="D105" i="1" s="1"/>
  <c r="B105" i="1"/>
  <c r="A105" i="1"/>
  <c r="C104" i="1"/>
  <c r="D104" i="1" s="1"/>
  <c r="B104" i="1"/>
  <c r="A104" i="1"/>
  <c r="C103" i="1"/>
  <c r="D103" i="1" s="1"/>
  <c r="B103" i="1"/>
  <c r="A103" i="1"/>
  <c r="C102" i="1"/>
  <c r="D102" i="1" s="1"/>
  <c r="B102" i="1"/>
  <c r="A102" i="1"/>
  <c r="C101" i="1"/>
  <c r="D101" i="1" s="1"/>
  <c r="B101" i="1"/>
  <c r="A101" i="1"/>
  <c r="C100" i="1"/>
  <c r="D100" i="1" s="1"/>
  <c r="B100" i="1"/>
  <c r="A100" i="1"/>
  <c r="C99" i="1"/>
  <c r="D99" i="1" s="1"/>
  <c r="B99" i="1"/>
  <c r="A99" i="1"/>
  <c r="C98" i="1"/>
  <c r="D98" i="1" s="1"/>
  <c r="B98" i="1"/>
  <c r="A98" i="1"/>
  <c r="C97" i="1"/>
  <c r="D97" i="1" s="1"/>
  <c r="B97" i="1"/>
  <c r="A97" i="1"/>
  <c r="C96" i="1"/>
  <c r="D96" i="1" s="1"/>
  <c r="B96" i="1"/>
  <c r="A96" i="1"/>
  <c r="C95" i="1"/>
  <c r="D95" i="1" s="1"/>
  <c r="B95" i="1"/>
  <c r="A95" i="1"/>
  <c r="C94" i="1"/>
  <c r="D94" i="1" s="1"/>
  <c r="B94" i="1"/>
  <c r="A94" i="1"/>
  <c r="C93" i="1"/>
  <c r="D93" i="1" s="1"/>
  <c r="B93" i="1"/>
  <c r="A93" i="1"/>
  <c r="C92" i="1"/>
  <c r="D92" i="1" s="1"/>
  <c r="B92" i="1"/>
  <c r="A92" i="1"/>
  <c r="C91" i="1"/>
  <c r="D91" i="1" s="1"/>
  <c r="B91" i="1"/>
  <c r="A91" i="1"/>
  <c r="C90" i="1"/>
  <c r="D90" i="1" s="1"/>
  <c r="B90" i="1"/>
  <c r="A90" i="1"/>
  <c r="C89" i="1"/>
  <c r="D89" i="1" s="1"/>
  <c r="B89" i="1"/>
  <c r="A89" i="1"/>
  <c r="C88" i="1"/>
  <c r="D88" i="1" s="1"/>
  <c r="B88" i="1"/>
  <c r="A88" i="1"/>
  <c r="C87" i="1"/>
  <c r="D87" i="1" s="1"/>
  <c r="B87" i="1"/>
  <c r="A87" i="1"/>
  <c r="C86" i="1"/>
  <c r="D86" i="1" s="1"/>
  <c r="B86" i="1"/>
  <c r="A86" i="1"/>
  <c r="C85" i="1"/>
  <c r="D85" i="1" s="1"/>
  <c r="B85" i="1"/>
  <c r="A85" i="1"/>
  <c r="C84" i="1"/>
  <c r="D84" i="1" s="1"/>
  <c r="B84" i="1"/>
  <c r="A84" i="1"/>
  <c r="C83" i="1"/>
  <c r="D83" i="1" s="1"/>
  <c r="B83" i="1"/>
  <c r="A83" i="1"/>
  <c r="C82" i="1"/>
  <c r="D82" i="1" s="1"/>
  <c r="B82" i="1"/>
  <c r="A82" i="1"/>
  <c r="C81" i="1"/>
  <c r="D81" i="1" s="1"/>
  <c r="B81" i="1"/>
  <c r="A81" i="1"/>
  <c r="C80" i="1"/>
  <c r="D80" i="1" s="1"/>
  <c r="B80" i="1"/>
  <c r="A80" i="1"/>
  <c r="C79" i="1"/>
  <c r="D79" i="1" s="1"/>
  <c r="B79" i="1"/>
  <c r="A79" i="1"/>
  <c r="C78" i="1"/>
  <c r="D78" i="1" s="1"/>
  <c r="B78" i="1"/>
  <c r="A78" i="1"/>
  <c r="C77" i="1"/>
  <c r="D77" i="1" s="1"/>
  <c r="B77" i="1"/>
  <c r="A77" i="1"/>
  <c r="C76" i="1"/>
  <c r="D76" i="1" s="1"/>
  <c r="B76" i="1"/>
  <c r="A76" i="1"/>
  <c r="C75" i="1"/>
  <c r="D75" i="1" s="1"/>
  <c r="B75" i="1"/>
  <c r="A75" i="1"/>
  <c r="C74" i="1"/>
  <c r="D74" i="1" s="1"/>
  <c r="B74" i="1"/>
  <c r="A74" i="1"/>
  <c r="C73" i="1"/>
  <c r="D73" i="1" s="1"/>
  <c r="B73" i="1"/>
  <c r="A73" i="1"/>
  <c r="C72" i="1"/>
  <c r="D72" i="1" s="1"/>
  <c r="B72" i="1"/>
  <c r="A72" i="1"/>
  <c r="C71" i="1"/>
  <c r="D71" i="1" s="1"/>
  <c r="B71" i="1"/>
  <c r="A71" i="1"/>
  <c r="C70" i="1"/>
  <c r="D70" i="1" s="1"/>
  <c r="B70" i="1"/>
  <c r="A70" i="1"/>
  <c r="C69" i="1"/>
  <c r="D69" i="1" s="1"/>
  <c r="B69" i="1"/>
  <c r="A69" i="1"/>
  <c r="C68" i="1"/>
  <c r="D68" i="1" s="1"/>
  <c r="B68" i="1"/>
  <c r="A68" i="1"/>
  <c r="C67" i="1"/>
  <c r="D67" i="1" s="1"/>
  <c r="B67" i="1"/>
  <c r="A67" i="1"/>
  <c r="C66" i="1"/>
  <c r="D66" i="1" s="1"/>
  <c r="B66" i="1"/>
  <c r="A66" i="1"/>
  <c r="C65" i="1"/>
  <c r="D65" i="1" s="1"/>
  <c r="B65" i="1"/>
  <c r="A65" i="1"/>
  <c r="C64" i="1"/>
  <c r="D64" i="1" s="1"/>
  <c r="B64" i="1"/>
  <c r="A64" i="1"/>
  <c r="C63" i="1"/>
  <c r="D63" i="1" s="1"/>
  <c r="B63" i="1"/>
  <c r="A63" i="1"/>
  <c r="C62" i="1"/>
  <c r="D62" i="1" s="1"/>
  <c r="B62" i="1"/>
  <c r="A62" i="1"/>
  <c r="C61" i="1"/>
  <c r="D61" i="1" s="1"/>
  <c r="B61" i="1"/>
  <c r="A61" i="1"/>
  <c r="C60" i="1"/>
  <c r="D60" i="1" s="1"/>
  <c r="B60" i="1"/>
  <c r="A60" i="1"/>
  <c r="C59" i="1"/>
  <c r="D59" i="1" s="1"/>
  <c r="B59" i="1"/>
  <c r="A59" i="1"/>
  <c r="C58" i="1"/>
  <c r="D58" i="1" s="1"/>
  <c r="B58" i="1"/>
  <c r="A58" i="1"/>
  <c r="C57" i="1"/>
  <c r="D57" i="1" s="1"/>
  <c r="B57" i="1"/>
  <c r="A57" i="1"/>
  <c r="C56" i="1"/>
  <c r="D56" i="1" s="1"/>
  <c r="B56" i="1"/>
  <c r="A56" i="1"/>
  <c r="C55" i="1"/>
  <c r="D55" i="1" s="1"/>
  <c r="B55" i="1"/>
  <c r="A55" i="1"/>
  <c r="C54" i="1"/>
  <c r="D54" i="1" s="1"/>
  <c r="B54" i="1"/>
  <c r="A54" i="1"/>
  <c r="C53" i="1"/>
  <c r="D53" i="1" s="1"/>
  <c r="B53" i="1"/>
  <c r="A53" i="1"/>
  <c r="C52" i="1"/>
  <c r="D52" i="1" s="1"/>
  <c r="B52" i="1"/>
  <c r="A52" i="1"/>
  <c r="C51" i="1"/>
  <c r="D51" i="1" s="1"/>
  <c r="B51" i="1"/>
  <c r="A51" i="1"/>
  <c r="C50" i="1"/>
  <c r="D50" i="1" s="1"/>
  <c r="B50" i="1"/>
  <c r="A50" i="1"/>
  <c r="C49" i="1"/>
  <c r="D49" i="1" s="1"/>
  <c r="B49" i="1"/>
  <c r="A49" i="1"/>
  <c r="C48" i="1"/>
  <c r="D48" i="1" s="1"/>
  <c r="B48" i="1"/>
  <c r="A48" i="1"/>
  <c r="C47" i="1"/>
  <c r="D47" i="1" s="1"/>
  <c r="A47" i="1"/>
  <c r="B47" i="1" s="1"/>
  <c r="C46" i="1"/>
  <c r="D46" i="1" s="1"/>
  <c r="B46" i="1"/>
  <c r="A46" i="1"/>
  <c r="C45" i="1"/>
  <c r="D45" i="1" s="1"/>
  <c r="B45" i="1"/>
  <c r="A45" i="1"/>
  <c r="C44" i="1"/>
  <c r="D44" i="1" s="1"/>
  <c r="A44" i="1"/>
  <c r="B44" i="1" s="1"/>
  <c r="C43" i="1"/>
  <c r="D43" i="1" s="1"/>
  <c r="A43" i="1"/>
  <c r="B43" i="1" s="1"/>
  <c r="C42" i="1"/>
  <c r="D42" i="1" s="1"/>
  <c r="B42" i="1"/>
  <c r="A42" i="1"/>
  <c r="C41" i="1"/>
  <c r="D41" i="1" s="1"/>
  <c r="B41" i="1"/>
  <c r="A41" i="1"/>
  <c r="C40" i="1"/>
  <c r="D40" i="1" s="1"/>
  <c r="A40" i="1"/>
  <c r="B40" i="1" s="1"/>
  <c r="C39" i="1"/>
  <c r="D39" i="1" s="1"/>
  <c r="A39" i="1"/>
  <c r="B39" i="1" s="1"/>
  <c r="C38" i="1"/>
  <c r="D38" i="1" s="1"/>
  <c r="B38" i="1"/>
  <c r="A38" i="1"/>
  <c r="C37" i="1"/>
  <c r="D37" i="1" s="1"/>
  <c r="B37" i="1"/>
  <c r="A37" i="1"/>
  <c r="C36" i="1"/>
  <c r="D36" i="1" s="1"/>
  <c r="A36" i="1"/>
  <c r="B36" i="1" s="1"/>
  <c r="C35" i="1"/>
  <c r="D35" i="1" s="1"/>
  <c r="A35" i="1"/>
  <c r="B35" i="1" s="1"/>
  <c r="C34" i="1"/>
  <c r="D34" i="1" s="1"/>
  <c r="B34" i="1"/>
  <c r="A34" i="1"/>
  <c r="C33" i="1"/>
  <c r="D33" i="1" s="1"/>
  <c r="B33" i="1"/>
  <c r="A33" i="1"/>
  <c r="C32" i="1"/>
  <c r="D32" i="1" s="1"/>
  <c r="A32" i="1"/>
  <c r="B32" i="1" s="1"/>
  <c r="C31" i="1"/>
  <c r="D31" i="1" s="1"/>
  <c r="A31" i="1"/>
  <c r="B31" i="1" s="1"/>
  <c r="C30" i="1"/>
  <c r="D30" i="1" s="1"/>
  <c r="B30" i="1"/>
  <c r="A30" i="1"/>
  <c r="C29" i="1"/>
  <c r="D29" i="1" s="1"/>
  <c r="B29" i="1"/>
  <c r="A29" i="1"/>
  <c r="C28" i="1"/>
  <c r="D28" i="1" s="1"/>
  <c r="A28" i="1"/>
  <c r="B28" i="1" s="1"/>
  <c r="C27" i="1"/>
  <c r="D27" i="1" s="1"/>
  <c r="A27" i="1"/>
  <c r="B27" i="1" s="1"/>
  <c r="C26" i="1"/>
  <c r="D26" i="1" s="1"/>
  <c r="B26" i="1"/>
  <c r="A26" i="1"/>
  <c r="C25" i="1"/>
  <c r="D25" i="1" s="1"/>
  <c r="B25" i="1"/>
  <c r="A25" i="1"/>
  <c r="C24" i="1"/>
  <c r="D24" i="1" s="1"/>
  <c r="B24" i="1"/>
  <c r="A24" i="1"/>
  <c r="C23" i="1"/>
  <c r="D23" i="1" s="1"/>
  <c r="B23" i="1"/>
  <c r="A23" i="1"/>
  <c r="C22" i="1"/>
  <c r="D22" i="1" s="1"/>
  <c r="B22" i="1"/>
  <c r="A22" i="1"/>
  <c r="C21" i="1"/>
  <c r="D21" i="1" s="1"/>
  <c r="B21" i="1"/>
  <c r="A21" i="1"/>
  <c r="C20" i="1"/>
  <c r="D20" i="1" s="1"/>
  <c r="B20" i="1"/>
  <c r="A20" i="1"/>
  <c r="C19" i="1"/>
  <c r="D19" i="1" s="1"/>
  <c r="B19" i="1"/>
  <c r="A19" i="1"/>
  <c r="C18" i="1"/>
  <c r="D18" i="1" s="1"/>
  <c r="B18" i="1"/>
  <c r="A18" i="1"/>
  <c r="C17" i="1"/>
  <c r="D17" i="1" s="1"/>
  <c r="B17" i="1"/>
  <c r="A17" i="1"/>
  <c r="C16" i="1"/>
  <c r="D16" i="1" s="1"/>
  <c r="B16" i="1"/>
  <c r="A16" i="1"/>
  <c r="C15" i="1"/>
  <c r="D15" i="1" s="1"/>
  <c r="B15" i="1"/>
  <c r="A15" i="1"/>
  <c r="C14" i="1"/>
  <c r="D14" i="1" s="1"/>
  <c r="B14" i="1"/>
  <c r="A14" i="1"/>
  <c r="C13" i="1"/>
  <c r="D13" i="1" s="1"/>
  <c r="B13" i="1"/>
  <c r="A13" i="1"/>
  <c r="C12" i="1"/>
  <c r="D12" i="1" s="1"/>
  <c r="B12" i="1"/>
  <c r="A12" i="1"/>
  <c r="C11" i="1"/>
  <c r="D11" i="1" s="1"/>
  <c r="B11" i="1"/>
  <c r="A11" i="1"/>
  <c r="C10" i="1"/>
  <c r="D10" i="1" s="1"/>
  <c r="B10" i="1"/>
  <c r="A10" i="1"/>
  <c r="C9" i="1"/>
  <c r="D9" i="1" s="1"/>
  <c r="B9" i="1"/>
  <c r="A9" i="1"/>
  <c r="C8" i="1"/>
  <c r="D8" i="1" s="1"/>
  <c r="B8" i="1"/>
  <c r="A8" i="1"/>
  <c r="Q7" i="1"/>
  <c r="C7" i="1"/>
  <c r="D7" i="1" s="1"/>
  <c r="A7" i="1"/>
  <c r="B7" i="1" s="1"/>
  <c r="Q6" i="1"/>
  <c r="C6" i="1"/>
  <c r="D6" i="1" s="1"/>
  <c r="A6" i="1"/>
  <c r="B6" i="1" s="1"/>
  <c r="Q5" i="1"/>
  <c r="C5" i="1"/>
  <c r="D5" i="1" s="1"/>
  <c r="B5" i="1"/>
  <c r="A5" i="1"/>
  <c r="Q175" i="1" l="1"/>
</calcChain>
</file>

<file path=xl/sharedStrings.xml><?xml version="1.0" encoding="utf-8"?>
<sst xmlns="http://schemas.openxmlformats.org/spreadsheetml/2006/main" count="1368" uniqueCount="696">
  <si>
    <t>IdTipologia</t>
  </si>
  <si>
    <t>Tipologia</t>
  </si>
  <si>
    <t>IdCategoria</t>
  </si>
  <si>
    <t>Categoria</t>
  </si>
  <si>
    <t>Capitolo</t>
  </si>
  <si>
    <t>Articolo</t>
  </si>
  <si>
    <t>Descrizione</t>
  </si>
  <si>
    <t>Stanz.Ass.CO 2017</t>
  </si>
  <si>
    <t>Accertato CO 2017</t>
  </si>
  <si>
    <t>Assestato 2018</t>
  </si>
  <si>
    <t>Accertato 2018</t>
  </si>
  <si>
    <t>Assestato 2019</t>
  </si>
  <si>
    <t>Accertato 2019</t>
  </si>
  <si>
    <t>Previsione 2020</t>
  </si>
  <si>
    <t>Previsione 2021</t>
  </si>
  <si>
    <t>Previsione 2022</t>
  </si>
  <si>
    <t>Previsione 2023</t>
  </si>
  <si>
    <t>Responsabile</t>
  </si>
  <si>
    <t>AVANZO DI AMMINISTRAZIONE</t>
  </si>
  <si>
    <t>DORDI LAURA AAGG</t>
  </si>
  <si>
    <t>FONDO PLURIENNALE VINCOLATO DI PARTE CORRENTE</t>
  </si>
  <si>
    <t>FONDO PLURIENNALE VINCOLATO DI PARTE CAPITALE</t>
  </si>
  <si>
    <t>ADDIZIONALE IRPEF</t>
  </si>
  <si>
    <t>DORDI LAURA RAG.</t>
  </si>
  <si>
    <t>IMPOSTA COMUNALE SULLA PUBBLICITA'</t>
  </si>
  <si>
    <t>ACCERTAMENTI I.C.I./IMU  ANNI PRECEDENTI</t>
  </si>
  <si>
    <t>FONDO DI SOLIDARIETA' COMUNALE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</si>
  <si>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</si>
  <si>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</si>
  <si>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</si>
  <si>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</si>
  <si>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</si>
  <si>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DIRITTI SULLE PUBBLICHE AFFISSIONI</t>
  </si>
  <si>
    <t>RIMBORSO COMUNI CONVENZIONE SEGRETERIA</t>
  </si>
  <si>
    <t>FONDO PER ESERCIZIO FUNZIONI FONDAMENTALI</t>
  </si>
  <si>
    <t>FONDO PER EMERGENZA SANITARIA COVID 19</t>
  </si>
  <si>
    <t>RIMBORSO RETRIBUZIONE DIPENDENTE IN COMANDO</t>
  </si>
  <si>
    <t>RIMBORSO SPESE PER CONSULTAZIONI ELETTORALI</t>
  </si>
  <si>
    <t>CONTRIBUTI STATO PER MENSA SCOLASTICA</t>
  </si>
  <si>
    <t>PIETTA RICCARDO</t>
  </si>
  <si>
    <t>RISTORO COSAP</t>
  </si>
  <si>
    <t>FINANZIAMENTO ATTIVITA' ESTIVE</t>
  </si>
  <si>
    <t>GRITTI MARIA GRAZIA</t>
  </si>
  <si>
    <t>VOUCHER REGIONE LOMBARDIA PER LEVA CIVICA</t>
  </si>
  <si>
    <t>ALTRI CONTRIBUTI STATALI</t>
  </si>
  <si>
    <t>DOTE SPORT ANNO 2015/2016</t>
  </si>
  <si>
    <t>FINANZIAMENTO REGIONE LOMBARDIA LEGGE 9/2020</t>
  </si>
  <si>
    <t>MORETTI GIOVANNI</t>
  </si>
  <si>
    <t>FIANZIAMENTO REGIONALE (UTR) INTERVENTO CARSO</t>
  </si>
  <si>
    <t>FINANZIAMENTO BANDO REGIONALE SULLO SMALTIMENTO DELL'AMIANTO EDIFICI PUBBLICI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</si>
  <si>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</si>
  <si>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</si>
  <si>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</si>
  <si>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</si>
  <si>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CONTRIBUTI ASILO NIDO IN RETE</t>
  </si>
  <si>
    <t>CONTRIBUTO REGIONALE SEZIONE PRIMAVERA</t>
  </si>
  <si>
    <t>CONTRIBUTO DA BIM PER INIZIATIVA CIBOVICINO</t>
  </si>
  <si>
    <t>RIMBORSO PROVINCIALE SPESE ASSISTENZA SCOLASTICA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</si>
  <si>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</si>
  <si>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</si>
  <si>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</si>
  <si>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</si>
  <si>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</si>
  <si>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CANONE UNICO PATRIMONIALE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</si>
  <si>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</si>
  <si>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</si>
  <si>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</si>
  <si>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</si>
  <si>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</si>
  <si>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</si>
  <si>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</si>
  <si>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</si>
  <si>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</si>
  <si>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</si>
  <si>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RICOVERO IN ISTITUTO INABILI</t>
  </si>
  <si>
    <t>RIMBORSO DANNI DA SENTENZA</t>
  </si>
  <si>
    <t>SANZIONI AMMINISTRATIVE, AMMENDE</t>
  </si>
  <si>
    <t>SANZIONI AMMINISTRATIVE TERRITORIO</t>
  </si>
  <si>
    <t>PROVENTI CIMITERIALI</t>
  </si>
  <si>
    <t>PROVENTI GESTIONE PARCHEGGI</t>
  </si>
  <si>
    <t>SPONSORIZZAZIONI PER INSERZIONI NEMBRO INFORMAZIONI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</si>
  <si>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</si>
  <si>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</si>
  <si>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</si>
  <si>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</si>
  <si>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</si>
  <si>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</si>
  <si>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</si>
  <si>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 xml:space="preserve">DONAZIONI A SOSTEGNO EMERGENZA COVID-19   </t>
  </si>
  <si>
    <t xml:space="preserve">QUOTA RIPARTO RISORSE STATALI PER SOLIDARIETA' ALIMENTARE EX ORDINANZA 658/2020   </t>
  </si>
  <si>
    <t>CONTRIBUTO SANIFICAZIONE E DISINFESTAZIONE EMERGENZA COVID 19</t>
  </si>
  <si>
    <t>DORDI LAURA</t>
  </si>
  <si>
    <t>CONTRIBUTO CONCORSO LAVORO STRAORDINARIO POLIZIA LOCALE- EMERGENZA COVID-19</t>
  </si>
  <si>
    <t>DONAZIONI A SOSTEGNO EMERGENZA COVID-19</t>
  </si>
  <si>
    <t>PROVENTI MANIFESTAZIONI CULTURALI</t>
  </si>
  <si>
    <t>PROVENTI VENDITA LIBRI STORIA NEMBRO</t>
  </si>
  <si>
    <t>PROV. DA CONSUMAZIONE BEVANDE E ALIMENTI AREA RISTORO BIBLIOTECA CENTRO DI CULTURA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</si>
  <si>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</si>
  <si>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</si>
  <si>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</si>
  <si>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</si>
  <si>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</si>
  <si>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</si>
  <si>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</si>
  <si>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</si>
  <si>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</si>
  <si>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</si>
  <si>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</si>
  <si>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CONTRIBUTO BANDO INFANZIA</t>
  </si>
  <si>
    <t>RIMBORSO SPESE CASE COMUNALI</t>
  </si>
  <si>
    <t>RIMBORSO SPESE PER NUMERAZIONE CIVICA</t>
  </si>
  <si>
    <t>PROVENTI ORTI URBANI</t>
  </si>
  <si>
    <t>RIMBORSO SPESE UTENTI SERVIZIO ASSISTENZA DOMICILIARE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</si>
  <si>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</si>
  <si>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</si>
  <si>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</si>
  <si>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</si>
  <si>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INCASSO FIDEJUSSIONI/CAUZIONI</t>
  </si>
  <si>
    <t>CONTRIBUTO PER SERVIZIO TESORERIA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</si>
  <si>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</si>
  <si>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</si>
  <si>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</si>
  <si>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</si>
  <si>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</si>
  <si>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</si>
  <si>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</si>
  <si>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</si>
  <si>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CONTRIBUTI DA PRIVATI PER PROGETTI DI UTLIITA' SOCIALE</t>
  </si>
  <si>
    <t>ALIENAZIONE PARTECIPAZIONI SOCIETA' S.I.I.</t>
  </si>
  <si>
    <t>CESSIONE BENI IN DOTAZIONE AL CENTRO SPORTIVO SALETTI</t>
  </si>
  <si>
    <t>ALIENAZIONE BENI MOBILI</t>
  </si>
  <si>
    <t>ALIENAZIONE AREE - MONETIZZAZIONE AREE STANDARD</t>
  </si>
  <si>
    <t>ALIENAZIONE BENI IMMOBILI</t>
  </si>
  <si>
    <t>RIMBORSO INTERVENTI DI DEMOLIZIONE TOMBE DI FAMIGLIA</t>
  </si>
  <si>
    <t xml:space="preserve">FINANZIAMENTO REGIONE LOMBARDIA LEGGE 9/2020   </t>
  </si>
  <si>
    <t xml:space="preserve">FINANZIAMENTO REGIONALE (UTR) INTERVENTO CARSO   </t>
  </si>
  <si>
    <t>CONTRIBUTO REGIONALE PROGETTO GREEN LINE</t>
  </si>
  <si>
    <t>CONTRIBUTO REGIONALE ATTREZZATURE PROTEZIONE CIVILE</t>
  </si>
  <si>
    <t>COMUNITA' MONTANA PER RIM</t>
  </si>
  <si>
    <t>CONTRIBUTO DA COMUNITA' MONTANA PER REALIZZAZIONE ECOMUSEO</t>
  </si>
  <si>
    <t>CONTRIBUTO DA COMUNITA' MONTANA PER PIANO EMERGENZE COMUNALE</t>
  </si>
  <si>
    <t>CONTRIBUTO DA COMUNITA' MONTANA PER MESSA IN SICUREZZA TORNANTE DI VIA PIAZZO</t>
  </si>
  <si>
    <t>CONTRIBUTO MIUR INDAGINE SOLAI</t>
  </si>
  <si>
    <t>CONTRIBUTO CTAVS PER SISTEMAZIONE TORNANTE DI PIAZZO</t>
  </si>
  <si>
    <t>DOTAZIONE AMBIENTALE PGT</t>
  </si>
  <si>
    <t>FINANZIAMENTO BANDO REGIONALE MACRO ASSI CICLABILE</t>
  </si>
  <si>
    <t>CONTRIBUTO MINISERIALE MESSA IN SICUREZZA TERRITORIO</t>
  </si>
  <si>
    <t>FINANZIAMENTO REGIONALE PARCHI GIOCO INCLUSIVI</t>
  </si>
  <si>
    <t>FINANZIAMENTO REGIONALE ALLARGAMENTO FIUME SERIO</t>
  </si>
  <si>
    <t>FINANZIAMENTO MIUR ANTINCENDIO SCUOLE</t>
  </si>
  <si>
    <t>CONTRIBUTO COMUNITA MONTANA REGIMAZIONE IDRAULICA A MONTE SP 35 ZONA PIAZZO</t>
  </si>
  <si>
    <t>FINANZIAMENTO REGIONALE PISTE CICLABILI</t>
  </si>
  <si>
    <t>FINANZIAMENTO MINISTERIALE DECRETO CRESCITA 2019</t>
  </si>
  <si>
    <t>FINANZIAMENTO DA REGIONE LOMBARDIA PER OPERE DI PROTEZIONE SPONDALE SCOGLIERA FIUME SERIO</t>
  </si>
  <si>
    <t>FINANZIAMENTO DA REGIONE LOMBARDIA PER LAVORI DI RIPRISTINO SCARPATA MEDIANTE FORMAZIONE DI SCOGLIERA IN VIA MORONI</t>
  </si>
  <si>
    <t>FINANZIAMENTO LEGGE 160/2019 C. 59 EDIFICI PUBBLICI DA DESTINARE AD ASILI NIDO</t>
  </si>
  <si>
    <t>FINANZIAMENTI REGIONALE PER LA RICOSTRUZIONE URBANA DEI DISTRETTI</t>
  </si>
  <si>
    <t>FINANZIAMENTO REGIONALE VIDEO SORVEGLIANZA</t>
  </si>
  <si>
    <t>FINANZIAMENTO BANDO REGIONE LOMBARDIA PER ACQUISTO VEICOLI NON INQUINANTI</t>
  </si>
  <si>
    <t>CONTRIBUTO SOVRINTENDENZA PER RECUPERO BONORANDI</t>
  </si>
  <si>
    <t>ANTICIPAZIONI DA ISTITUTO TESORIERE/CASSIERE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</si>
  <si>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</si>
  <si>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</si>
  <si>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</si>
  <si>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</si>
  <si>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</si>
  <si>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COMPENSAZIONI URBANISTICHE -CONTRIBUTI DA PRIVATI PER OO.PP</t>
  </si>
  <si>
    <t>CONTRIBUTO G.S.E.</t>
  </si>
  <si>
    <t>PROVENTI CESSIONE DIRITTI DI SUPERFICIE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</si>
  <si>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</si>
  <si>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</si>
  <si>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</si>
  <si>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</si>
  <si>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</si>
  <si>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</si>
  <si>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</si>
  <si>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</si>
  <si>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PER ALLOGGI COMUNALI</t>
  </si>
  <si>
    <t>DEPOSITI CAUZIONALI U.T.C.</t>
  </si>
  <si>
    <t>SERVIZI PER CONTO DI TERZI</t>
  </si>
  <si>
    <t>INTROITO DIRITTI CARTA D'IDENTITA' ELETTRONICA DA RIVERSARE AL MINISTERO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</si>
  <si>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</si>
  <si>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</si>
  <si>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</si>
  <si>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</si>
  <si>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</si>
  <si>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</si>
  <si>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CONTRIBUTO DA BIM PER RISTRUTTURAZIONE STAZIONE FERROVIARIA</t>
  </si>
  <si>
    <t>MUTUO PER RIQUALIFICAZIONE ENERGETICA I.P.</t>
  </si>
  <si>
    <t>MUTUO PER NUOVA PALESTRA SCUOLE MEDIE</t>
  </si>
  <si>
    <t>MUTUO CREDITO SPORTIVO PER TRASFORMAZIONE CAMPO IN SABBIA CON MANTO IN ERBA SINTETICO</t>
  </si>
  <si>
    <t>CONCORSO DA PRIVATI PER OPERE PUBBLICHE (CONTABILE)</t>
  </si>
  <si>
    <t>FINANZIAMENTO MINISTERIALE PER INVESTIMENTI</t>
  </si>
  <si>
    <t>FINANZIAMENTO PER EFFICIENTAMENTO ENERGETICO</t>
  </si>
  <si>
    <t xml:space="preserve">CONTRIBUTI PER INVESTIMENTI COMUNALI DESTINATI AD OPERE PUBBLICHE ART. 1 C. 29 - LEGGE 27/12/2019, N 160 </t>
  </si>
  <si>
    <t>Totali</t>
  </si>
  <si>
    <t>ENTRATE</t>
  </si>
  <si>
    <t>prev.2021</t>
  </si>
  <si>
    <t>prev.2020</t>
  </si>
  <si>
    <t>USCITE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</si>
  <si>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</si>
  <si>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</si>
  <si>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</si>
  <si>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</si>
  <si>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USCITE REALI</t>
  </si>
  <si>
    <t>ENTRATE - CAP. 327000 - FINANZIAMENTO MINISTERIALE PER PROGETTAZIONE</t>
  </si>
  <si>
    <t>Anno 2020</t>
  </si>
  <si>
    <t>Anno 2021</t>
  </si>
  <si>
    <t>Anno 2022</t>
  </si>
  <si>
    <t>Anno 2023</t>
  </si>
  <si>
    <t xml:space="preserve">Progettazione - Regimazione idraulica bacino di Piazzo </t>
  </si>
  <si>
    <t xml:space="preserve">Progettazione - Riqualificazione illuminazione pubblica II° Lotto </t>
  </si>
  <si>
    <t>Progettazione - Realizzazine rotatoria incrocio via Camozzi-via Roma</t>
  </si>
  <si>
    <t>Tot. per progettazione</t>
  </si>
  <si>
    <t>ENTRATE - CAP. 327000 - FINANZIAMENTO MINISTERIALE PER INVESTIMENTI</t>
  </si>
  <si>
    <t xml:space="preserve">Esecuzione - Regimazione idraulica bacino di Piazzo </t>
  </si>
  <si>
    <t xml:space="preserve">Esecuzione - Riqualificazione illuminazione pubblica II° Lotto </t>
  </si>
  <si>
    <t xml:space="preserve">Esecuzione - Realizzazione controsoffitti scuola secondaria di I° grado </t>
  </si>
  <si>
    <t>Tot. per esecuzione</t>
  </si>
  <si>
    <t>TOT. CAP. 327000</t>
  </si>
  <si>
    <t>IRAP AMMINISTRATORI</t>
  </si>
  <si>
    <t>PRESTAZIONI DI SERVIZI - ORGANI ISTITUZIONALI</t>
  </si>
  <si>
    <t>RETRIBUZIONI LORDE PERSONALE SEGRETERIA DI RUOLO</t>
  </si>
  <si>
    <t>ASSEGNO NUCLEO FAMIGLIARE - SEGRETERIA</t>
  </si>
  <si>
    <t>RETRIBUZIONE DIPENDENTE IN COMANDO</t>
  </si>
  <si>
    <t>RETRIBUZIONE SEGRETARIO GENERALE</t>
  </si>
  <si>
    <t>IRAP SEGRETARIO COMUNALE</t>
  </si>
  <si>
    <t>ONERI RIFLESSI SEGRETERIA - DI RUOLO</t>
  </si>
  <si>
    <t>ONERI RIFLESSI SEGRETARIO</t>
  </si>
  <si>
    <t>ENERGIA ELETTRICA - MUNICIPIO</t>
  </si>
  <si>
    <t>FORNITURA ACQUA - MUNICIPIO</t>
  </si>
  <si>
    <t>RIMBORSO A GSE CORRISPETTIVI IMPIANTI FOTOVOLTAICI</t>
  </si>
  <si>
    <t>AGGIO CANONE UNICO PATRIMONIALE</t>
  </si>
  <si>
    <t>PRESTAZIONE DI SERVIZI DIVERSI UFFICIO SEGRETERIA</t>
  </si>
  <si>
    <t>SERVIZI DI GESTIONE DOCUMENTALE</t>
  </si>
  <si>
    <t>LICENZE D'USO PER SOFTWARE</t>
  </si>
  <si>
    <t>SPESE DI GESTIONE DEL SITO COMUNALE</t>
  </si>
  <si>
    <t>PROMOZIONE MARKETING TERRITORIALE</t>
  </si>
  <si>
    <t>COMPENSI COLLEGIO REVISORI CONTI</t>
  </si>
  <si>
    <t>PULIZIA EDIFICIO COMUNALE</t>
  </si>
  <si>
    <t>FONDO A SOSTEGNO MINORI ENTRATE</t>
  </si>
  <si>
    <t>PROGETTO LABORATORI ATTIVI PER RAGAZZI</t>
  </si>
  <si>
    <t>INIZIATIVE PER LA MEMORIA PERIODO COVID</t>
  </si>
  <si>
    <t>CANONI DI NOLEGGIO ATTREZZATURE UFFICIO RAGIONERIA</t>
  </si>
  <si>
    <t>SPESE NOTIFICAZIONE ATTI E INGIUNZIONI</t>
  </si>
  <si>
    <t>ACQUISTO BENI DI CONSUMO SERVIZIO SEGRETERIA</t>
  </si>
  <si>
    <t>ACQUISTO BENI AUTOMEZZO UFFICIO SEGRETERIA</t>
  </si>
  <si>
    <t>TASSE DI CIRCOLAZIONE AUTOMEZZI UFFICIO SEGRETERIA</t>
  </si>
  <si>
    <t>RETRIBUZIONI LORDE PERSONALE RAGIONERIA DI RUOLO</t>
  </si>
  <si>
    <t>ASSEGNO NUCLEO FAMIGLIARE - RAGIONERIA</t>
  </si>
  <si>
    <t>AUMENTI CONTRATTUALI DIPENDENTI</t>
  </si>
  <si>
    <t>LAVORO STRAORDINARIO - RAGIONERIA</t>
  </si>
  <si>
    <t>ONERI RIFLESSI RAGIONERIA - DI RUOLO</t>
  </si>
  <si>
    <t>LAVORO STRAORDINARIO - SEGRETERIA</t>
  </si>
  <si>
    <t>INDENNITA' MISSIONE- SEGRETERIA</t>
  </si>
  <si>
    <t>SICUREZZA SUI LUOGHI DI LAVORO</t>
  </si>
  <si>
    <t>MANUTENZIONE MOBILI, MACCHINE E ATTREZZATURE</t>
  </si>
  <si>
    <t>SPESE PER SOFTWARE</t>
  </si>
  <si>
    <t>SPESE POSTALI</t>
  </si>
  <si>
    <t>SPESE TELEFONICHE - SEGRETERIA</t>
  </si>
  <si>
    <t>ABBONAMENTI SETTORE AFFARI GENERALI</t>
  </si>
  <si>
    <t>MANUTENZIONE HARDWARE E SOFTWARE</t>
  </si>
  <si>
    <t>SERVIZIO DI HOSTING</t>
  </si>
  <si>
    <t>ELABORAZIONE DATI CONTABILI E FINANZIARI</t>
  </si>
  <si>
    <t>SPESE RISCALD.EDIFICIO COMUNALE</t>
  </si>
  <si>
    <t>COMPENSI COMPONENTI NUCLEO VALUTAZIONE</t>
  </si>
  <si>
    <t>RIMBORSO SPESE SERVIZIO TESORERIA</t>
  </si>
  <si>
    <t>SERVIZIO DI TESORERIA COMUNALE</t>
  </si>
  <si>
    <t>SPESE PER COMITATI FRAZIONE E QUARTIERI</t>
  </si>
  <si>
    <t>CONTRIBUTO ASSOCIAZIONI PER FESTE NAZIONALI</t>
  </si>
  <si>
    <t>SPESE PER ATTIVITA' INFORMATIVE DELL'ENTE</t>
  </si>
  <si>
    <t>SPESE PER CONSULTAZIONI ELETTORALI</t>
  </si>
  <si>
    <t>DIRITTI DI SEGRETERIA - SEGRETARIO GENERALE</t>
  </si>
  <si>
    <t>INDENNITA' DI CARICA AMMINISTRATORI</t>
  </si>
  <si>
    <t>CONSULENZE - INCARICHI ED INCARICHI LEGALI</t>
  </si>
  <si>
    <t>SPESE COMMISSIONE ELETTORALE CIRCONDARIALE</t>
  </si>
  <si>
    <t>PREMI ASSICURATIVI</t>
  </si>
  <si>
    <t>SPESE PER AUTOMEZZO MESSI</t>
  </si>
  <si>
    <t>CONTRIBUTI ASSOCIATIVI</t>
  </si>
  <si>
    <t>SPESE UFFICIO DI COLLOCAMENTO ALBINO</t>
  </si>
  <si>
    <t>PRESTAZIONE DI SERVIZI SPECIALISTICI - SETTORE ECONOMICO FINANZIARIO</t>
  </si>
  <si>
    <t>SPESE PER PAGAMENTO CON POS E RID</t>
  </si>
  <si>
    <t>PRESTAZIONI DI SERVIZI PER VERIFICHE TRIBUTARIE ICI E CATASTO</t>
  </si>
  <si>
    <t>ACQUISTO GIORNALI, RIVISTE, PUBBLICAZIONI - UFFICIO RAGIONERIA</t>
  </si>
  <si>
    <t>ACQUISTO BENI DI CONSUMO - UFFICIO RAGIONERIA</t>
  </si>
  <si>
    <t>RETRIBUZIONI LORDE UFFICIO TECNICO DI RUOLO</t>
  </si>
  <si>
    <t>ONERI RIFLESSI UTC RUOLO</t>
  </si>
  <si>
    <t>ASSEGNO NUCLEO FAMIGLIARE - UFFICIO TECNICO</t>
  </si>
  <si>
    <t>ACQUISTO VOUCHER SETTORE GESTIONE E CONTROLLO DEL TERRITORIO</t>
  </si>
  <si>
    <t>LAVORO STRAORDINARIO - UFFICIO TECNICO</t>
  </si>
  <si>
    <t>INDENNITA' MISSIONI UTC</t>
  </si>
  <si>
    <t>MASSA VESTIARIO UFFICIO TECNICO</t>
  </si>
  <si>
    <t>INCARICHI PROGETTAZIONI OPERE PUBBLICHE (ONERI)</t>
  </si>
  <si>
    <t>INCARICHI PER PROGETTAZIONI URBANISTICHE</t>
  </si>
  <si>
    <t>VALUTAZIONE RISCHIO SISMICO EDIFICI E STRUTTURE PUBBLICHE</t>
  </si>
  <si>
    <t>BENI DI CONSUMO UFFICIO TECNICO</t>
  </si>
  <si>
    <t>CANONI NOLEGGIO MACCHINARI UTC</t>
  </si>
  <si>
    <t>SPESE PER TELEFONIA MOBILE</t>
  </si>
  <si>
    <t>PUBBLICAZIONI -POLIZZE FIDEJUSSORIE E DIRITTI VARI</t>
  </si>
  <si>
    <t>ABBONAMENTI RIVISTE E LIBRI U.T.C.</t>
  </si>
  <si>
    <t>IRAP - UFFICIO TECNICO</t>
  </si>
  <si>
    <t>ACQUISTO CARBURANTE PER AUTOMEZZI UTC</t>
  </si>
  <si>
    <t>ACQUISTO SERVIZI DI FORMAZIONE SPECIALISTICA</t>
  </si>
  <si>
    <t>CORSI DI AGGIORNAMENTO - UFFICIO TECNICO</t>
  </si>
  <si>
    <t>CORSI PROTEZIONE CIVILE</t>
  </si>
  <si>
    <t>SPESE NOTARILI</t>
  </si>
  <si>
    <t>PRESTAZIONI DI SERVIZI DIVERSE UFFICIO TECNICO</t>
  </si>
  <si>
    <t>RETRIBUZIONI SERVIZI DEMOGRAFICI DI RUOLO</t>
  </si>
  <si>
    <t>ONERI RIFLESSI SERVIZI DEMOGRAFICI</t>
  </si>
  <si>
    <t>LAVORO STRAORDINARIO - UFFICI DEMOGRAFICI</t>
  </si>
  <si>
    <t>BENI DI CONSUMO SERVIZI DEMOGRAFICI</t>
  </si>
  <si>
    <t>IRAP - ANAGRAFE</t>
  </si>
  <si>
    <t>SPESE ASSISTENZA SOFTWARE-HARDWARE</t>
  </si>
  <si>
    <t>SPESE PER SERVIZI DEMOGRAFICI</t>
  </si>
  <si>
    <t>TRIBUTI RELATIVI AL PATRIMONIO COMUNALE</t>
  </si>
  <si>
    <t>ACQUISTO MATERIALI CONSUMO PER EDIFICI COMUNALI</t>
  </si>
  <si>
    <t>PRESTAZIONE DI SERVIZI PER MANUTENZIONE ORDINARIA EDIFICI COMUNALI</t>
  </si>
  <si>
    <t>SPESE TELEFONICHE MAGAZZINO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</si>
  <si>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</si>
  <si>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</si>
  <si>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</si>
  <si>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</si>
  <si>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</si>
  <si>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DANNI A PATRIMONIO COMUNALE</t>
  </si>
  <si>
    <t>MANUTENZIONE IMPIANTI ELETTRICI</t>
  </si>
  <si>
    <t>MANUTENZIONE ASCENSORI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</si>
  <si>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</si>
  <si>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</si>
  <si>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</si>
  <si>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</si>
  <si>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INTERESSI PASSIVI SU MUTUI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</si>
  <si>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</si>
  <si>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</si>
  <si>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</si>
  <si>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</si>
  <si>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</si>
  <si>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</si>
  <si>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</si>
  <si>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RIMBORSO SPESE UNIONE INSIEME SUL SERIO</t>
  </si>
  <si>
    <t>PEC - PIANI EMERGENZA COMUNALE</t>
  </si>
  <si>
    <t>SPESE PER MANTENIMENTO ANIMALI RANDAGI</t>
  </si>
  <si>
    <t>CONTRIBUTI SCUOLE INFANZIA PARITARIE - CRESPI ZILIOLI E SS.INNOCENTI</t>
  </si>
  <si>
    <t>CONTRIBUTO A ISTITUTO COMPRENSIVO PER FUNZIONI MISTE</t>
  </si>
  <si>
    <t>CONTRIBUTI STRAORDINARI PER SCUOLE PARITARIE A SEGUITO DI EMERGENZA COVID-19</t>
  </si>
  <si>
    <t>ACQUISTO BENI MANUTENZIONE ORDINARIA EDIFICI SCOLASTICI</t>
  </si>
  <si>
    <t>ACQUISTO BENI PER SCUOLA DELL'INFANZIA</t>
  </si>
  <si>
    <t>TELEFONIA E DATI SCUOLA INFANZIA</t>
  </si>
  <si>
    <t>ENERGIA ELETTRICA - SCUOLA INFANZIA</t>
  </si>
  <si>
    <t>FORNITURA ACQUA - SCUOLA INFANZIA</t>
  </si>
  <si>
    <t>SPESE DIVERSE SCUOLE PRIMARIE</t>
  </si>
  <si>
    <t>ENERGIA ELETTRICA - SCUOLE PRIMARIE</t>
  </si>
  <si>
    <t>SPESE RISCALDAMENTO - SCUOLE PRIMARIE</t>
  </si>
  <si>
    <t>FORNITURA ACQUA - SCUOLE PRIMARIE</t>
  </si>
  <si>
    <t>TELEFONIA E DATI - SCUOLE PRIMARIE</t>
  </si>
  <si>
    <t>SPESE UFFICIO DIRIGENTE SCOLASTICO</t>
  </si>
  <si>
    <t>INTERESSI PASSSIVI SU MUTUI RINEGOZIAZIONE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</si>
  <si>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</si>
  <si>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</si>
  <si>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</si>
  <si>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</si>
  <si>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</si>
  <si>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</si>
  <si>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ASSISTENZA EDUCATIVA SCOLASTICA PER ALUNNI DISABILI</t>
  </si>
  <si>
    <t>TRASPORTO ALUNNI SCUOLE</t>
  </si>
  <si>
    <t>PROGETTO MUSICA - SCUOLE PRIMARIE</t>
  </si>
  <si>
    <t>BORSE DI STUDIO</t>
  </si>
  <si>
    <t>DIRITTO ALLO STUDIO - SCUOLA INFANZIA</t>
  </si>
  <si>
    <t>DIRITTO ALLO STUDIO</t>
  </si>
  <si>
    <t>DIRITTO ALLO STUDIO - SCUOLE PRIMARIE</t>
  </si>
  <si>
    <t>DIRITTO ALLO STUDIO - SCUOLA SECONDARIA DI 1^ GRADO</t>
  </si>
  <si>
    <t>BORSE DI STUDIO FONDAZIONE M.A.SAVOLDI</t>
  </si>
  <si>
    <t>CANONE LOCAZIONE LOCALI SERVIZIO MENSA SCOLASTICA</t>
  </si>
  <si>
    <t>MENSE SCOLASTICHE</t>
  </si>
  <si>
    <t>SPESE AUTOMEZZO SERVIZIO SCUOLA</t>
  </si>
  <si>
    <t>ACQUISTO BENI AUTOMEZZO UFFICIO SCUOLA</t>
  </si>
  <si>
    <t>SERVIZIO SPORTELLO PSICOLOGICO</t>
  </si>
  <si>
    <t>TRASFERIMENTO A PARROCCHIA PER GESTIONE C.R.E.</t>
  </si>
  <si>
    <t>INTERVENTI DISINFESTAZIONE SCUOLE</t>
  </si>
  <si>
    <t>MANUTENZIONE ORDINARIA EDIFICI SCOLASTICI</t>
  </si>
  <si>
    <t>CONSIGLIO COMUNALE PER RAGAZZI - SCUOLA SECONDARIA DI 1^ GRADO</t>
  </si>
  <si>
    <t>RETRIBUZIONI LORDE UFFICIO SCUOLA DI RUOLO</t>
  </si>
  <si>
    <t>ONERI RIFLESSI UFFICIO SCUOLA - DI RUOLO</t>
  </si>
  <si>
    <t>LAVORO STRAORDINARIO - SERVIZI SCOLASTICI</t>
  </si>
  <si>
    <t>ASSEGNO NUCLEO FAMIGLIARE - UFFICIO SCUOLA</t>
  </si>
  <si>
    <t>ACQUISTO BENI PER UFFICIO SCUOLA CULTURA E SPORT</t>
  </si>
  <si>
    <t>IRAP UFFICIO SCUOLA</t>
  </si>
  <si>
    <t>RETRIBUZIONI LORDE BIBLIOTECA RUOLO</t>
  </si>
  <si>
    <t>ONERI RIFLESSI BIBLIOTECA DI RUOLO</t>
  </si>
  <si>
    <t>ASSEGNO NUCLEO FAMIGLIARE - BIBLIOTECA</t>
  </si>
  <si>
    <t>LAVORO STRAORDINARIO - BIBLIOTECA</t>
  </si>
  <si>
    <t>SPESE ACQUISTO MATERIALI BIBLIOTECA</t>
  </si>
  <si>
    <t>PROMOZIONE LETTURA E BIBLIOTECA</t>
  </si>
  <si>
    <t>MANUTENZIONE BIBLIOTECA</t>
  </si>
  <si>
    <t>ACQUISTO GIORNALI E RIVISTE BIBLIOTECA</t>
  </si>
  <si>
    <t>CONVENZIONE SISTEMA BIBLIOTECARIO VALSERIANA</t>
  </si>
  <si>
    <t>PRESTAZIONE DI SERVIZI PER LUOGHI DELLA CULTURA</t>
  </si>
  <si>
    <t>ACQUISTO BENI PER LUOGHI DELLA CULTURA</t>
  </si>
  <si>
    <t>PRESTAZIONI DI SERVIZI DIVERSI BIBLIOTECA</t>
  </si>
  <si>
    <t>PULIZIA LOCALI EX BONORANDI</t>
  </si>
  <si>
    <t>SPESE RISCALDAMENTO - EDIFICI CULTURALI</t>
  </si>
  <si>
    <t>FORNITURA ACQUA - EDIFICI CULTURALI</t>
  </si>
  <si>
    <t>ENERGIA ELETTRICA - EDIFICI CULTURALI</t>
  </si>
  <si>
    <t>PRESTAZIONI DI SERVIZI PER ATTIVITA' CULTURALI</t>
  </si>
  <si>
    <t>CORSI CULTURALI</t>
  </si>
  <si>
    <t>TELEFONIA E DATI - EDIFICI CULTURALI</t>
  </si>
  <si>
    <t>SPESE PER SIAE</t>
  </si>
  <si>
    <t xml:space="preserve">PROGETTI PER IL SOSTEGNO DEL LAVORO A SEGUITO DI EMERGENZA COVID-19 - PRESTAZIONI DI SERVIZI DIVERSI BIBLIOTECA E DIGITALIZZAZIONE CITTADINANZA </t>
  </si>
  <si>
    <t>SPESE NOLEGGIO ATTREZZATURE BIBLIOTECA</t>
  </si>
  <si>
    <t>IRAP - BIBLIOTECA</t>
  </si>
  <si>
    <t>IRAP - BORSE DI STUDIO</t>
  </si>
  <si>
    <t>GESTIONE MUSEO PIETRE COTI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</si>
  <si>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</si>
  <si>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</si>
  <si>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</si>
  <si>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</si>
  <si>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</si>
  <si>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</si>
  <si>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ENERGIA ELETTRICA - ALLOGGI EMERGENZA E CUSTODIA</t>
  </si>
  <si>
    <t>SPESE RISCALDAMENTO ALLOGGI EMERGENZA E CUSTODIA</t>
  </si>
  <si>
    <t>SPESE TELEFONICHE PER ASCENSORI</t>
  </si>
  <si>
    <t>ENERGIA ELETTRICA - PARTI COMUNI ALLOGGI COMUNALI</t>
  </si>
  <si>
    <t>FORNITURA ACQUA - ALLOGGI COMUNALI E COMUNITA' PSICHIATRICA</t>
  </si>
  <si>
    <t>SPESA PER ERP</t>
  </si>
  <si>
    <t>PROGETTI PREVENZIONE</t>
  </si>
  <si>
    <t>COMPARTECIPAZIONE SPESE GESTIONE VILLAGGIO ZILIOLI</t>
  </si>
  <si>
    <t>FONDO POLITICHE PER LA FAMIGLIA</t>
  </si>
  <si>
    <t>PROGETTI SOCIALI PER GIOVANI</t>
  </si>
  <si>
    <t>BENI DI CONSUMO - URBANISTICA</t>
  </si>
  <si>
    <t>VERIFICHE PRESIDI ANTINCENDIO</t>
  </si>
  <si>
    <t>VERIFICHE PERIODICHE MESSA A TERRA IMPIANTI ELETTRICI EDIFICI PUBBLICI</t>
  </si>
  <si>
    <t>CONSULENZE C/O UFFICIO TECNICO</t>
  </si>
  <si>
    <t>PROGETTO LAVORO</t>
  </si>
  <si>
    <t>CANONI BENI DEMANIALI</t>
  </si>
  <si>
    <t>FESTE E GIORNATE ECOLOGICHE</t>
  </si>
  <si>
    <t>RETRIBUZIONI LORDE OPERAI ADDETTI CIMITERO-DI RUOLO</t>
  </si>
  <si>
    <t>ONERI RIFLESSI-OPERAI ADDETTI CIMITERO - DI RUOLO</t>
  </si>
  <si>
    <t>ACQUISTO BENI MANUTENZIONE CIMITERI</t>
  </si>
  <si>
    <t>PRESTAZIONE DI SERVIZI PER MANUTENZIONE CIMITERI</t>
  </si>
  <si>
    <t>ENERGIA ELETTRICA - CIMITERI</t>
  </si>
  <si>
    <t>SPESE RISCALDAMENTO - CIMITERI</t>
  </si>
  <si>
    <t>FORNITURA ACQUA - CIMITERI</t>
  </si>
  <si>
    <t>IRAP - CIMITERI</t>
  </si>
  <si>
    <t>MATERIALI D'USO ED INTERVENTI - PROTEZIONE CIVILE</t>
  </si>
  <si>
    <t>RETRIBUZIONI LORDE OPERAI SERVIZIO IDRICO</t>
  </si>
  <si>
    <t>ONERI RIFLESSI OPERAI SERVIZIO IDRICO</t>
  </si>
  <si>
    <t>PRESTAZIONI DIVERSE - SERVIZIO IDRICO E FOGNATURA</t>
  </si>
  <si>
    <t>FORNITURA ACQUA - FONTANE</t>
  </si>
  <si>
    <t>INTERVENTI PER IGIENE E SALUTE PUBBLICA SUL TERRITORIO</t>
  </si>
  <si>
    <t>INTERESSI PASSIVI SU MUTUI-RINGOZIAZIONE-FOGNATURE</t>
  </si>
  <si>
    <t>IRAP SERVIZIO IDRICO</t>
  </si>
  <si>
    <t>SPESE GESTIONE SERVIZIO RSU</t>
  </si>
  <si>
    <t>CONTRIBUTO - BONUS TARI</t>
  </si>
  <si>
    <t>SOSTITUZIONE PERSONALE SAD</t>
  </si>
  <si>
    <t>RETRIBUZIONI LORDE ASILO NIDO-DI RUOLO</t>
  </si>
  <si>
    <t>ONERI RIFLESSI ASILO NIDO- DI RUOLO</t>
  </si>
  <si>
    <t>ASSEGNO NUCLEO FAMIGLIARE - ASILO NIDO</t>
  </si>
  <si>
    <t>LAVORO STRAORDINARIO-ASILO NIDO</t>
  </si>
  <si>
    <t>MASSA VESTIARIO PERSONALE SERVIZI INFANZIA</t>
  </si>
  <si>
    <t>BENI DI CONSUMO SERVIZI INFANZIA</t>
  </si>
  <si>
    <t>ACQUISTO DI SERVIZI PER SERVIZI INFANZIA</t>
  </si>
  <si>
    <t>MATERIALI PER ATTIVITA' DIDATTICA SERVIZI INFANZIA</t>
  </si>
  <si>
    <t>SPESE TELEFONICHE SERVIZI ALLA PERSONA</t>
  </si>
  <si>
    <t>ATTIVITA' DIDATTICHE COMPLEMENTARI SERVIZIO INFANZIA</t>
  </si>
  <si>
    <t>ACQUISTO MATERIALI IGIENICO SANITARI SERVIZI INFANZIA</t>
  </si>
  <si>
    <t>ENERGIA ELETTRICA - SERVIZI INFANZIA</t>
  </si>
  <si>
    <t>SPESE TELEFONICHE SERVIZI INFANZIA</t>
  </si>
  <si>
    <t>SPESE RISCALDAMENTO - SERVIZI INFANZIA</t>
  </si>
  <si>
    <t>FORNITURA ACQUA - SERVIZI INFANZIA</t>
  </si>
  <si>
    <t>INTERVENTI STRUTTURALI E GESTIONALI SERVIZI INFANZIA 0/6</t>
  </si>
  <si>
    <t>COPROGETTAZIONE CENTRO PRIMA INFANZIA</t>
  </si>
  <si>
    <t>IRAP - ASILO NIDO</t>
  </si>
  <si>
    <t>SPESE MANUT. E RIPARAZ. ATTREZZAT. AREE VERDI</t>
  </si>
  <si>
    <t>ACQUISTO PIANTE E SEMENTI STAGIONALI</t>
  </si>
  <si>
    <t>MANUTENZIONE GIOCHI AREE VERDI</t>
  </si>
  <si>
    <t>ENERGIA ELETTRICA - PARCHI E GIARDINI</t>
  </si>
  <si>
    <t>FORNITURA ACQUA - PARCHI E GIARDINI</t>
  </si>
  <si>
    <t>SPESE RISCALDAMENTO - PARCHI E GIARDINI</t>
  </si>
  <si>
    <t>MATERIALE DI CONSUMO PER PARCHI</t>
  </si>
  <si>
    <t>GESTIONE PARCHI - GRUPPI VARI</t>
  </si>
  <si>
    <t>SERVIZIO ANTINCENDIO BOSCHIVO (COM.MONTANA)</t>
  </si>
  <si>
    <t>MANUTENZIONE ORDINARIA AREE VERDI</t>
  </si>
  <si>
    <t>PROGETTI PER IL SOSTEGNO DEL LAVORO A SEGUITO DI EMERGENZA COVID-19 - INTERVENTI DI GESTIONE DEL VERDE</t>
  </si>
  <si>
    <t>PROGETTI PER IL SOSTEGNO DEL LAVORO A
SEGUITO DI EMERGENZA COVID-19 -
PRESTAZIONI DI SERVIZI DIVERSI IN AMBITO
CULTURALE DEL SERVIZIO BIBLIOTECA E NEL
SERVIZIO SOCIALE, PARTICOLARMENTE CON
L'USO DI STRUMENTI INFORMATICI</t>
  </si>
  <si>
    <t>ESTATE INSIEME 2021</t>
  </si>
  <si>
    <t>ACQUISTO BENI MANUTENZIONE ORDINARIA IMPIANTI SPORTIVI</t>
  </si>
  <si>
    <t>MANUTENZIONE ORDINARIA IMPIANTI SPORTIVI</t>
  </si>
  <si>
    <t>PRESTAZIONE DI SERVIZI IMPIANTI SPORTIVI</t>
  </si>
  <si>
    <t>PRESTAZIONI DI SERVIZI PER LO SPORT</t>
  </si>
  <si>
    <t>ENERGIA ELETTRICA - IMPIANTI SPORTIVI</t>
  </si>
  <si>
    <t>TELEFONIA E DATI - IMPIANTI SPORTIVI</t>
  </si>
  <si>
    <t>SPESE RISCALDAMENTO - IMPIANTI SPORTIVI</t>
  </si>
  <si>
    <t>FORNITURA ACQUA - IMPIANTI SPORTIVI</t>
  </si>
  <si>
    <t>PROGETTO `DIRITTO ALLO SPORT`</t>
  </si>
  <si>
    <t>SPORT D'ESTATE</t>
  </si>
  <si>
    <t>CONTRIBUTO ORDINARIO SOCIETA' SPORTIVE</t>
  </si>
  <si>
    <t>CONTRIBUTI ORGANIZZAZIONE MANIFESTAZIONI SPORTIVE</t>
  </si>
  <si>
    <t>CONTRIBUTO SOCIETA' SPORTIVE UTILIZZO IMPIANTI PROPRI</t>
  </si>
  <si>
    <t>CONTRIBUTI STRAORDINARI PER ORGANIZZAZIONE CRE ESTATE 2020</t>
  </si>
  <si>
    <t>CONTRIBUTO AL CSI PER ORGANIZZAZIONE ATTIVITA' SPORTIVE</t>
  </si>
  <si>
    <t>ORGANIZZAZIONE MANIFESTAZIONI SPORTIVE</t>
  </si>
  <si>
    <t>RETRIBUZIONI LORDE SERVIZI SOCIALI DI RUOLO</t>
  </si>
  <si>
    <t>ONERI RIFLESSI SERVIZI SOCIALI- DI RUOLO</t>
  </si>
  <si>
    <t>STIPENDI PER ASSISTENTE SOCIALE</t>
  </si>
  <si>
    <t>ONERI RIFLESSI PER ASSISTENTE SOCIALE</t>
  </si>
  <si>
    <t>ASSEGNO NUCLEO FAMIGLIARE - SERVIZI SOCIALI</t>
  </si>
  <si>
    <t>RETRIBUZIONI LORDE ASSISTENZA DOMICILIARE RUOLO</t>
  </si>
  <si>
    <t>ONERI RIFLESSI ASSISTENZA DOMICILIARE RUOLO</t>
  </si>
  <si>
    <t>LAVORO STRAORDINARIO</t>
  </si>
  <si>
    <t>INDENNITA' DI MISSIONE</t>
  </si>
  <si>
    <t>MASSA VESTIARIO SAD</t>
  </si>
  <si>
    <t>INTEGRAZIONE RETTE PER PERSONE INSERITE IN STRUTTURE RESIDENZIALI</t>
  </si>
  <si>
    <t>ATTUAZIONE CONVENZIONE CON RSA</t>
  </si>
  <si>
    <t>CONTRIBUTO CASA DI RIPOSO</t>
  </si>
  <si>
    <t>QUOTA PER AFFIDAMENTO IN HOUSE DEL SERVIZIO ASSISTENZA DOMICILIARE</t>
  </si>
  <si>
    <t>CONTRIBUTI ASSISTENZIALI</t>
  </si>
  <si>
    <t>INTERVENTI DI SOSTEGNO DI CARATTERE ECONOMICO E SOCIALE CONNESSI CON EMERGENZA SANITARIA DA COVID-19</t>
  </si>
  <si>
    <t>CONTRIBUTI AD ENTI SOCIO ASSISTENZIALI</t>
  </si>
  <si>
    <t>SPESE GESTIONE ASSISTENZA DOMICILIARE ANZIANI</t>
  </si>
  <si>
    <t>SERVIZIO DI TELESOCCORSO</t>
  </si>
  <si>
    <t>MANUTENZIONE AUTOMEZZI SERVIZI DOMICILIARI</t>
  </si>
  <si>
    <t>PRESTAZIONI DI SERVIZI IN AMBITO SOCIO ASSISTENZIALE</t>
  </si>
  <si>
    <t>CARBURANTE AUTOMEZZI SERVIZI DOMICILIARI</t>
  </si>
  <si>
    <t>TASSE DI CIRCOLAZIONE AUTOMEZZI SERVIZI DOMICILIARI</t>
  </si>
  <si>
    <t>ACQUISTO VOUCHER PER UFFICIO SERVIZI SOCIALI</t>
  </si>
  <si>
    <t>PMT DISAGIO</t>
  </si>
  <si>
    <t>FONDO SOCIALE LEGGE 328/2000</t>
  </si>
  <si>
    <t>CONVENZIONE CON RSA PER SERVIZI DIVERSI (TRASPORTO, ECC..)</t>
  </si>
  <si>
    <t>RIMBORSO A UNIONE INSIEME SUL SERIO PER UTENZE CENTRO ANZIANI</t>
  </si>
  <si>
    <t>ENERGIA ELETTRICA CENTRO ANZIANI</t>
  </si>
  <si>
    <t>MANUTENZIONE ATTREZZATURE UFFICIO SERVIZI SOCIALI</t>
  </si>
  <si>
    <t>INTERVENTI PER PERSONE ADULTE DISABILI E/O CON DISAGIO</t>
  </si>
  <si>
    <t>CONTRIBUTI REG. A SOSTEGNO DEGLI AFFITTI</t>
  </si>
  <si>
    <t>TRASFERIMENTI PER BARATTO AMMINISTRATIVO</t>
  </si>
  <si>
    <t>CONVENZIONE PER IL SERVIZIO CIVILE VOLONTARIO</t>
  </si>
  <si>
    <t>MISURE URGENTI IN MATERIA DI SOLIDARIETA' ALIMENTARE EX ORDINANZA 658/2020: ACQUISIZIONE BENI E SERVIZI</t>
  </si>
  <si>
    <t>BORSE DI STUDIO DONAZIONE BIROLINI</t>
  </si>
  <si>
    <t xml:space="preserve">INTERVENTI DI SOSTEGNO ALLE FAMIGLIE - EMERGENZA COVID-19   </t>
  </si>
  <si>
    <t xml:space="preserve">FORNITURE - EMERGENZA COVID-19   </t>
  </si>
  <si>
    <t>INTERVENTI  DI SANIFICAZIONE E DISINFESTAZIONE- EMERGENZA COVID-19</t>
  </si>
  <si>
    <t>CANCELLERIA, RIVISTE, ECC.</t>
  </si>
  <si>
    <t>SERVIZIO PASTI A DOMICILIO</t>
  </si>
  <si>
    <t>IRAP - ASSISTENZA E BENEFICENZA</t>
  </si>
  <si>
    <t>RETRIBUZIONI LORDE-OPERAI STRADE</t>
  </si>
  <si>
    <t>ONERI RIFLESSI OPERAI STRADE</t>
  </si>
  <si>
    <t>LAVORO STRAORDINARIO OPERAI STRADE</t>
  </si>
  <si>
    <t>MASSA VESTIARIO OPERAI STRADE</t>
  </si>
  <si>
    <t>ACQUISTO BENI MANUT. STRADE INTERNE</t>
  </si>
  <si>
    <t>APPALTI PER INTERVENTI STRAORDINARI STRADA SALMEGGIA</t>
  </si>
  <si>
    <t>PRESTAZIONI DI SERVIZI DIVERSE- SEGNALETICA</t>
  </si>
  <si>
    <t>SPESE PER BENZINA AUTOMEZZI OPERAI</t>
  </si>
  <si>
    <t>PRESTAZIONI DI SERVIZI DIVERSE- MEZZI SQUADRA OPERAI</t>
  </si>
  <si>
    <t>SPESE PER REVISIONE AUTOMEZZI</t>
  </si>
  <si>
    <t>MANUTENZIONE ORDINARIA PONTI PISTE CICLABILI CMVS</t>
  </si>
  <si>
    <t>ENERGIA ELETTRICA - ILLUMINAZIONE PUBBLICA</t>
  </si>
  <si>
    <t>MANUTENZIONE ORDINARIA - ILLUMINAZIONE PUBBLICA</t>
  </si>
  <si>
    <t>INTERESSI PASSIVI SU MUTUI-STRADE COMUNALI</t>
  </si>
  <si>
    <t>IRAP - STRADE COMUNALI</t>
  </si>
  <si>
    <t>GESTIONE E MANUTENZ. IMPIANTI RISCALDAMENTO EDIF. COMUNALI</t>
  </si>
  <si>
    <t>INIZIATIVE A SOSTEGNO DEL COMMERCIO</t>
  </si>
  <si>
    <t>CONTRIBUTO A DISTRETTO DEL COMMERCIO PER EXPO 2015</t>
  </si>
  <si>
    <t>FONDO A SOSTEGNO DELLE ATTIVITA' PER EMERGENZA COVID-19 IN MATERIA DI COSAP</t>
  </si>
  <si>
    <t>FONDO A SOSTEGNO DELLE UTENZE NON DOMESTICHE PER EMERGENZA COVID-19 IN MATERIA DI TARI</t>
  </si>
  <si>
    <t>CONTRIBUTI STRAORDINARI PER NUOVE APERTURE DI ESERCIZI DI VICINATO E ATTIVITA' COMPATIBILI NEI CENTRI STORICI DI NEMBRO PER LA RIPARTENZA DOPO L'EMERGENZA COVID-19</t>
  </si>
  <si>
    <t>CONTRIBUTI STRAORDINARI PER SOCIETA' SPORTIVE PER SOSTEGNO ATTIVITA' RIPARTENZA DOPO EMERGENZA CODIV 19</t>
  </si>
  <si>
    <t>IVA A DEBITO SERVIZI COMMERCIALI</t>
  </si>
  <si>
    <t>FONDO INCENTIVANTE LA PRODUTTIVITA'</t>
  </si>
  <si>
    <t>ONERI RIFLESSI - FONDO INCENTIVANTE</t>
  </si>
  <si>
    <t>IRAP - FONDO INCENTIVANTE</t>
  </si>
  <si>
    <t>AUTOLIQUIDAZIONE INAIL</t>
  </si>
  <si>
    <t>QUOTA A CARICO ENTE FONDO PERSEO</t>
  </si>
  <si>
    <t>CONTRIBUTO FONDO SOLIDARIETA' PERSEO</t>
  </si>
  <si>
    <t>RIMBORSO TRIBUTI INESIGIBILI</t>
  </si>
  <si>
    <t>RIMBORSO QUOTE INESIGIBILI</t>
  </si>
  <si>
    <t>FONDO CREDITI DUBBIA ESIGIBILITA'</t>
  </si>
  <si>
    <t>FONDO CONTENZIOSI LEGALI</t>
  </si>
  <si>
    <t>FONDO DI RISERVA ORDINARIO</t>
  </si>
  <si>
    <t>SERVIZIO MENSA DIPENDENTI</t>
  </si>
  <si>
    <t>GESTIONE RISCOSSIONE TRIBUTI</t>
  </si>
  <si>
    <t>ONERI RISCOSSIONE COATTIVA</t>
  </si>
  <si>
    <t>INTERVENTI DI DEMOLIZIONE TOMBE DI FAMIGLIA (A RIMBORSO)</t>
  </si>
  <si>
    <t>CANONE PROGETTO THOR</t>
  </si>
  <si>
    <t>ELIMINAZ. BARRIERE ARCHITET.-(10% ONERI)</t>
  </si>
  <si>
    <t>UTILIZZO FONDO EX-ART.106 DL Rilancio PER ESERCIZIO FUNZIONI FONDAMENTALI</t>
  </si>
  <si>
    <t>ECOMUSEO DELLE RISORSE LITICHE</t>
  </si>
  <si>
    <t>MANUTENZIONE STRAORDINARIA EDIFICI COMUNALI</t>
  </si>
  <si>
    <t>ACQUISTO ATTREZZATURE E ARREDI AUDITORIUM</t>
  </si>
  <si>
    <t>MESSA A NORMA  EDIFICI PUBBLICI</t>
  </si>
  <si>
    <t>MANUTENZIONE STRAORDINARIA MUNICIPIO</t>
  </si>
  <si>
    <t>INTERVENTI PER SICUREZZA LUOGHI DI LAVORO L. 81/2008</t>
  </si>
  <si>
    <t>MANUTENZIONE PONTI STRADALI E GUARDRAIL</t>
  </si>
  <si>
    <t>MANUTENZIONE STRAORDINARIA RETICOLO IDRICO MINORE</t>
  </si>
  <si>
    <t>PONTE CICLOPEDONALE VIA ACQUA DEI BUOI</t>
  </si>
  <si>
    <t>PISTA CICLABILE SPONDA DESTRA F.SERIO VIA ACQUA DEI BUOI</t>
  </si>
  <si>
    <t>MARCIAPIEDE VIA PUCCINI</t>
  </si>
  <si>
    <t>ATTIVITA' VERIFICA PONTI</t>
  </si>
  <si>
    <t>PISTA CICLABILE DA SCOLMATORE A PASSERELLA CRESPI</t>
  </si>
  <si>
    <t>AL TAVOLO CON L'AMMINISTRAZIONE - ADEGUAMENTO PISTE CICLABILI</t>
  </si>
  <si>
    <t>RIFACIMENTO BAGNI SCUOLA PRIMARIA CAPOLUOGO</t>
  </si>
  <si>
    <t>MESSA A NORMA ANTINCENDIO SCUOLA PRIMARIA SAN NICOLA</t>
  </si>
  <si>
    <t>MESSA A NORMA ANTINCENDIO SCUOLA PRIMARIA MOSCHENI</t>
  </si>
  <si>
    <t>MESSA A NORMA ANTINCENDIO SCUOLA SECONDARIA</t>
  </si>
  <si>
    <t>LAVORI DI MESSA IN SICUREZZA SCUOLA PRIMARIA VIA MOSCHENI</t>
  </si>
  <si>
    <t>EDILIZIA SCOLASTICA MINORE</t>
  </si>
  <si>
    <t>REALIZZAZIONE CONTROSOFFITTI SCUOLA SECONDARIA PRIMO GRADO</t>
  </si>
  <si>
    <t>RIFACIMENTO COPERTURA MAGAZZINO COMUNALE</t>
  </si>
  <si>
    <t>RIFACIMENTO COPERTURA SEDE UNIONE INSIEME SUL SERIO</t>
  </si>
  <si>
    <t>IRAP SEGRETERIA</t>
  </si>
  <si>
    <t>IRAP - RAGIONERIA</t>
  </si>
  <si>
    <t>MANUTENZIONE STRAORDINARIA PER GESTIONE CALORE EDIFICI COMUNALI</t>
  </si>
  <si>
    <t>ACQUISTO ARREDI PER MUNICIPIO</t>
  </si>
  <si>
    <t>ACQUISTO AUTOMEZZO SQUADRA OPERAI</t>
  </si>
  <si>
    <t>ACQUISTO ARREDO E MATERIALE TECNOLOGICI - SCUOLA SECONDARIA DI 1^ GRADO</t>
  </si>
  <si>
    <t>ACQUISTO ATTREZZATURE PER BIBLIOTECA E LIBRI</t>
  </si>
  <si>
    <t>MANUTENZIONE STRAORDINARIA BIBLIOTECA</t>
  </si>
  <si>
    <t>ACQUISTO ATTREZZATURE PER SEGRETERIA GENERALE</t>
  </si>
  <si>
    <t>ATTREZZATURE PER LUOGHI DELLA CULTURA</t>
  </si>
  <si>
    <t>URBANISTICA E GESTIONE DEL TERRITORIO E ACQUISIZIONE DI BENI IMMOBILI</t>
  </si>
  <si>
    <t>INTERVENTI PER BUONE PRATICHE RETE CITTA' SANE</t>
  </si>
  <si>
    <t>ACQUISTO ATTREZZATURE IMPIANTI SPORTIVI</t>
  </si>
  <si>
    <t>ATTREZZATURA UFFICIO SCUOLA</t>
  </si>
  <si>
    <t>INCENTIVI PER FACCIATE IN CENTRO STORICO</t>
  </si>
  <si>
    <t>SPESE GESTIONE PLIS - PARCO DEI COLLI</t>
  </si>
  <si>
    <t>NUOVA PALESTRA SCUOLE MEDIE</t>
  </si>
  <si>
    <t>REALIZZAZIONE CAMPO IN ERBA SINTETICA ZONA SALETTI</t>
  </si>
  <si>
    <t>SISTEMAZIONE AREE VERDI</t>
  </si>
  <si>
    <t>ACQUISTO VERDE E ARREDO URBANO</t>
  </si>
  <si>
    <t>MANUTENZIONE STRAORDINARIA - FONDO AREE VERDI ART. 43 L.R. 12/2005</t>
  </si>
  <si>
    <t>CONTRIBUTO ALLA PROVINCIA PER CAVA</t>
  </si>
  <si>
    <t>GI0CHI AREA VERDE</t>
  </si>
  <si>
    <t>INTERVENTI DI RIQUALIFICAZIONE DEGLI IMPIANTI SPORTIVI GAVARNO</t>
  </si>
  <si>
    <t>ACQUISTO ARREDI ASILO NIDO</t>
  </si>
  <si>
    <t xml:space="preserve">AMPLIAMENTO NIDO COMUNALE </t>
  </si>
  <si>
    <t>SPESE MANUTENZIONE CASE COMUNALI</t>
  </si>
  <si>
    <t>INVESTIMENTI ATTREZZATURE PROTEZIONE CIVILE</t>
  </si>
  <si>
    <t>RIQUALIFICAZIONE IMPIANTI DI ILLUMINAZIONE PUBBLICA</t>
  </si>
  <si>
    <t>RIQUALIFICAZIONE VIA ROMA VIA LOCATELLI FRONTE GANDOSSI</t>
  </si>
  <si>
    <t>PARCHEGGIO VIA CASE DELLA VECCHIA</t>
  </si>
  <si>
    <t xml:space="preserve"> REGIMAZIONE IDRAULICA A MONTE SP 35 ZONA PIAZZO (secondo e terzo lotto)</t>
  </si>
  <si>
    <t>MESSA IN SICUREZZA MURO PARCO PELLICCIOLI</t>
  </si>
  <si>
    <t xml:space="preserve"> REGIMAZIONE IDRAULICA BACINO PIAZZO</t>
  </si>
  <si>
    <t>ILLUMINAZIONE PISTA CICLOPEDONALE GAVARNO</t>
  </si>
  <si>
    <t>MANUTENZIONE STRAORDINARIA ILL. PUBBLICA</t>
  </si>
  <si>
    <t>INTEGRAZIONE, AMPLIAMENTO ILL. PUBBLICA</t>
  </si>
  <si>
    <t>REALIZZAZIONE MURALES LONNO</t>
  </si>
  <si>
    <t>SISTEMAZIONE MARCIAPIEDE LONNO</t>
  </si>
  <si>
    <t>MANUTENZIONE VIABILITA' MINORE</t>
  </si>
  <si>
    <t>AZIONI CONNESSE AL MIGLIORAMENTO DELLA VIABILITA' PUT</t>
  </si>
  <si>
    <t>INTERVENTI DI AMPLIAMENTO STRUTTURE CIMITERIALI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</si>
  <si>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</si>
  <si>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</si>
  <si>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</si>
  <si>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</si>
  <si>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CENTRALE TERMICA UNIONE INSIEME SUL SERIO</t>
  </si>
  <si>
    <t>REALIZZAZIONE ROTATORIA VIA CAMOZZI-VIA ROMA SP35</t>
  </si>
  <si>
    <t>REALIZZAZIONE PISTA CICLABILE VIA FAMIGLIA RICCARDI</t>
  </si>
  <si>
    <t>LAVORI DI SISTEMAZIONE IDROGEOLOGICA TORRENTE CARSO</t>
  </si>
  <si>
    <t>REALIZZAZIONE PISTA CICLABILE SPONDA DESTRA FIUME SERIO - II STRALCIO</t>
  </si>
  <si>
    <t>RIQUALIFICAZIONE CENTRO STORICO- VIA RONCHETTI SECONDO LOTTO</t>
  </si>
  <si>
    <t>INTERVENTI PER L'ADEGUAMENTO E LA MESSA IN SICUREZZA DEL PATRIMONIO COMUNALE E PER L'ABBATTIMENTO DELLE BARRIERE ARCHITETTONICHE (DECRETO CRESCITA 2019).</t>
  </si>
  <si>
    <t>MESSA IN SICUREZZA PARETE AREA PARK VIA TALPINO</t>
  </si>
  <si>
    <t>MESSA IN SICUREZZA TORNANTE IN VIA PIAZZO</t>
  </si>
  <si>
    <t>REGIMAZIONE IDRAULICA VALLETTA RIM VILLA DI SERIO</t>
  </si>
  <si>
    <t>MESSA IN SICUREZZA PERCORSO CICLABILE -Bando Regionale Macro Assi</t>
  </si>
  <si>
    <t>SISTEMAZIONE IDRAULICA FIUME SERIO</t>
  </si>
  <si>
    <t>OPERE DI PROTEZIONE SPONDALE SCOGLIERA FIUME SERIO</t>
  </si>
  <si>
    <t>RIPRISTINO SCARPATA MEDIANTE FORMAZIONE DI SCOGLIERA IN VIA MORONI</t>
  </si>
  <si>
    <t>MANUTENZIONE STRAORDINARIA PAVIMENTAZIONE CENTRO STORICO</t>
  </si>
  <si>
    <t>REALIZZAZIONE IMPIANTO VIDEOSORVEGLIANZA</t>
  </si>
  <si>
    <t>ONERI DI URBANIZZAZIONE PER OPERE PUBBLICHE</t>
  </si>
  <si>
    <t>OPERE DI CULTO</t>
  </si>
  <si>
    <t>SPESE AGGIORNAM.STRAORDINARIO ATTREZZATURE INFORMATICHE UTC</t>
  </si>
  <si>
    <t>ACQUISTO ATTREZZATURE PER UFFICIO TECNICO</t>
  </si>
  <si>
    <t>RIFACIMENTO CAMPO SINTETICO II LOTTO</t>
  </si>
  <si>
    <t>ROTATORIA INCROCIO VIE CAMOZZI/ROMA</t>
  </si>
  <si>
    <t>SISTEMAZIONE PIAZZA REPUBBLICA</t>
  </si>
  <si>
    <t>STRADA FASSI - VIA TOBIA FERRARI</t>
  </si>
  <si>
    <t xml:space="preserve">OPERE PUBBLICHE PREVISTE DALL'ART. 1 C. 29 - LEGGE 27/12/2019, N. 160   </t>
  </si>
  <si>
    <t>QUOTE CAPITALE MUTUI IN  AMMORTAMENTO</t>
  </si>
  <si>
    <t>QUOTA CAPITALE MUTUI IN AMMORT. RINEGOZ.</t>
  </si>
  <si>
    <t>RITENUTE CPDEL</t>
  </si>
  <si>
    <t>RITENUTE INADEL</t>
  </si>
  <si>
    <t>RITENUTE INPS</t>
  </si>
  <si>
    <t>RITENUTE RISCATTI PREVIDENZIALI</t>
  </si>
  <si>
    <t>RITENUTE IRPEF SU RETRIBUZIONI</t>
  </si>
  <si>
    <t>RITENUTE IRPEF</t>
  </si>
  <si>
    <t>RITENUTE AL PERSONALE PER CONTO TERZI</t>
  </si>
  <si>
    <t>RESTITUZIONE DI DEPOSITI CAUZIONALI</t>
  </si>
  <si>
    <t>RESTITUZIONE DEPOSITI CAUZIONALI PER ALLOGGI COMUNALI</t>
  </si>
  <si>
    <t>RESTITUZIONE DEPOSITI CAUZIONALI U.T.C.</t>
  </si>
  <si>
    <t>RIMBORSO COSTO CARTA IDENTITA' ELETTRONICA DA RIVERSARE AL MINISTERO</t>
  </si>
  <si>
    <t>CONTRIBUTI PER OCCUPAZIONE SUOLO IN CENTRO STORICO</t>
  </si>
  <si>
    <t>SPESE PER CREMAZIONE</t>
  </si>
  <si>
    <t>CHIUSURA ANTICIPAZIONI RICEVUTE DA ISTITUTO TESORIERE/CASSIERE</t>
  </si>
  <si>
    <t>CORSI DI AGGIORNAMENTO UFFICI COM.LI</t>
  </si>
  <si>
    <t>SPESE VARIE AUTOMEZZI UTC</t>
  </si>
  <si>
    <t>CANONE AUTO ELETTRICA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</si>
</sst>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/>
    <xf numFmtId="43" fontId="0" fillId="0" borderId="0" xfId="1" applyFont="1"/>
    <xf numFmtId="43" fontId="5" fillId="0" borderId="0" xfId="1" applyFont="1"/>
    <xf numFmtId="43" fontId="0" fillId="0" borderId="0" xfId="2" applyFont="1"/>
    <xf numFmtId="43" fontId="4" fillId="0" borderId="0" xfId="1" applyFont="1" applyFill="1" applyBorder="1" applyProtection="1">
      <protection locked="0"/>
    </xf>
    <xf numFmtId="0" fontId="6" fillId="0" borderId="0" xfId="0" applyFont="1"/>
    <xf numFmtId="0" fontId="4" fillId="0" borderId="0" xfId="0" applyFont="1"/>
    <xf numFmtId="164" fontId="6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43" fontId="5" fillId="0" borderId="0" xfId="1" applyFont="1" applyFill="1" applyBorder="1"/>
    <xf numFmtId="0" fontId="5" fillId="0" borderId="1" xfId="0" applyFont="1" applyFill="1" applyBorder="1" applyAlignment="1">
      <alignment wrapText="1"/>
    </xf>
    <xf numFmtId="43" fontId="5" fillId="0" borderId="1" xfId="1" applyFont="1" applyFill="1" applyBorder="1"/>
    <xf numFmtId="0" fontId="5" fillId="0" borderId="1" xfId="0" applyFont="1" applyFill="1" applyBorder="1"/>
    <xf numFmtId="0" fontId="5" fillId="0" borderId="1" xfId="0" applyFont="1" applyBorder="1"/>
    <xf numFmtId="43" fontId="4" fillId="2" borderId="1" xfId="1" applyFont="1" applyFill="1" applyBorder="1"/>
    <xf numFmtId="43" fontId="4" fillId="0" borderId="1" xfId="1" applyFont="1" applyBorder="1"/>
    <xf numFmtId="43" fontId="3" fillId="0" borderId="1" xfId="1" applyFont="1" applyFill="1" applyBorder="1"/>
    <xf numFmtId="0" fontId="0" fillId="3" borderId="1" xfId="0" applyFont="1" applyFill="1" applyBorder="1"/>
    <xf numFmtId="0" fontId="0" fillId="0" borderId="1" xfId="0" applyFont="1" applyBorder="1"/>
    <xf numFmtId="43" fontId="4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43" fontId="2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right"/>
    </xf>
    <xf numFmtId="43" fontId="7" fillId="0" borderId="3" xfId="2" applyFont="1" applyFill="1" applyBorder="1"/>
    <xf numFmtId="43" fontId="0" fillId="0" borderId="0" xfId="1" applyFont="1" applyFill="1" applyProtection="1">
      <protection locked="0"/>
    </xf>
    <xf numFmtId="0" fontId="6" fillId="0" borderId="0" xfId="0" applyFont="1" applyFill="1" applyBorder="1"/>
    <xf numFmtId="0" fontId="6" fillId="0" borderId="0" xfId="0" applyFont="1" applyFill="1"/>
    <xf numFmtId="0" fontId="0" fillId="0" borderId="0" xfId="0" applyBorder="1" applyAlignment="1">
      <alignment horizontal="right"/>
    </xf>
    <xf numFmtId="0" fontId="0" fillId="0" borderId="0" xfId="0" applyBorder="1"/>
    <xf numFmtId="43" fontId="6" fillId="0" borderId="0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43" fontId="6" fillId="0" borderId="0" xfId="1" applyFont="1" applyFill="1" applyBorder="1" applyAlignment="1" applyProtection="1">
      <alignment horizontal="center" vertical="center"/>
      <protection locked="0"/>
    </xf>
    <xf numFmtId="43" fontId="0" fillId="0" borderId="0" xfId="1" applyFont="1" applyFill="1"/>
    <xf numFmtId="0" fontId="6" fillId="5" borderId="0" xfId="0" applyFont="1" applyFill="1" applyBorder="1"/>
    <xf numFmtId="0" fontId="6" fillId="5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43" fontId="6" fillId="0" borderId="0" xfId="1" applyFont="1" applyFill="1" applyProtection="1">
      <protection locked="0"/>
    </xf>
    <xf numFmtId="43" fontId="6" fillId="0" borderId="0" xfId="1" applyFont="1" applyFill="1" applyAlignment="1" applyProtection="1">
      <alignment horizontal="center" vertical="center"/>
      <protection locked="0"/>
    </xf>
    <xf numFmtId="164" fontId="0" fillId="0" borderId="0" xfId="0" applyNumberFormat="1"/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/>
    <xf numFmtId="0" fontId="6" fillId="0" borderId="0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43" fontId="0" fillId="0" borderId="4" xfId="1" applyFont="1" applyFill="1" applyBorder="1" applyProtection="1">
      <protection locked="0"/>
    </xf>
    <xf numFmtId="43" fontId="0" fillId="0" borderId="0" xfId="1" applyFont="1" applyFill="1" applyBorder="1"/>
    <xf numFmtId="0" fontId="0" fillId="6" borderId="0" xfId="0" applyFill="1" applyBorder="1"/>
    <xf numFmtId="0" fontId="6" fillId="0" borderId="0" xfId="0" applyFont="1" applyBorder="1"/>
    <xf numFmtId="0" fontId="0" fillId="6" borderId="0" xfId="0" applyFill="1"/>
    <xf numFmtId="0" fontId="0" fillId="0" borderId="0" xfId="0" applyAlignment="1">
      <alignment vertical="center"/>
    </xf>
    <xf numFmtId="0" fontId="0" fillId="5" borderId="0" xfId="0" applyFill="1" applyBorder="1"/>
    <xf numFmtId="0" fontId="4" fillId="0" borderId="0" xfId="0" applyFont="1" applyBorder="1"/>
    <xf numFmtId="43" fontId="6" fillId="0" borderId="0" xfId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2" xfId="0" applyFont="1" applyBorder="1"/>
    <xf numFmtId="0" fontId="0" fillId="0" borderId="2" xfId="0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64" fontId="6" fillId="0" borderId="0" xfId="0" applyNumberFormat="1" applyFont="1" applyFill="1"/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/>
    <xf numFmtId="0" fontId="0" fillId="6" borderId="0" xfId="0" applyFont="1" applyFill="1" applyBorder="1" applyAlignment="1">
      <alignment wrapText="1"/>
    </xf>
    <xf numFmtId="43" fontId="5" fillId="0" borderId="0" xfId="1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3">
    <cellStyle name="Migliaia" xfId="1" builtinId="3"/>
    <cellStyle name="Migliaia 5" xfId="2"/>
    <cellStyle name="Normale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305E9A"/>
        </left>
        <right style="thin">
          <color rgb="FF305E9A"/>
        </right>
        <top style="thin">
          <color rgb="FF305E9A"/>
        </top>
        <bottom style="thin">
          <color rgb="FF305E9A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Entrate" displayName="TEntrate" ref="A1:R175" totalsRowCount="1" headerRowDxfId="51">
  <autoFilter ref="A1:R174"/>
  <sortState ref="A2:X169">
    <sortCondition ref="E6"/>
  </sortState>
  <tableColumns count="18">
    <tableColumn id="5" name="IdTipologia" dataDxfId="49" totalsRowDxfId="50">
      <calculatedColumnFormula>CONCATENATE("E.",MID(#REF!,1,4),".00.00.000")</calculatedColumnFormula>
    </tableColumn>
    <tableColumn id="6" name="Tipologia" dataDxfId="47" totalsRowDxfId="48">
      <calculatedColumnFormula>VLOOKUP(A2,#REF!,4,FALSE)</calculatedColumnFormula>
    </tableColumn>
    <tableColumn id="7" name="IdCategoria" dataDxfId="45" totalsRowDxfId="46">
      <calculatedColumnFormula>CONCATENATE("E.",MID(#REF!,1,7),".00.000")</calculatedColumnFormula>
    </tableColumn>
    <tableColumn id="8" name="Categoria" dataDxfId="43" totalsRowDxfId="44">
      <calculatedColumnFormula>VLOOKUP(C2,#REF!,4,FALSE)</calculatedColumnFormula>
    </tableColumn>
    <tableColumn id="9" name="Capitolo" dataDxfId="41" totalsRowDxfId="42"/>
    <tableColumn id="10" name="Articolo" dataDxfId="39" totalsRowDxfId="40"/>
    <tableColumn id="11" name="Descrizione" totalsRowLabel="Totali" dataDxfId="37" totalsRowDxfId="38"/>
    <tableColumn id="12" name="Stanz.Ass.CO 2017" dataDxfId="35" totalsRowDxfId="36" dataCellStyle="Migliaia"/>
    <tableColumn id="13" name="Accertato CO 2017" dataDxfId="33" totalsRowDxfId="34" dataCellStyle="Migliaia"/>
    <tableColumn id="14" name="Assestato 2018" dataDxfId="31" totalsRowDxfId="32" dataCellStyle="Migliaia"/>
    <tableColumn id="20" name="Accertato 2018" totalsRowFunction="sum" dataDxfId="29" totalsRowDxfId="30" dataCellStyle="Migliaia"/>
    <tableColumn id="15" name="Assestato 2019" totalsRowFunction="sum" dataDxfId="27" totalsRowDxfId="28" dataCellStyle="Migliaia"/>
    <tableColumn id="24" name="Accertato 2019" totalsRowFunction="sum" dataDxfId="25" totalsRowDxfId="26" dataCellStyle="Migliaia"/>
    <tableColumn id="16" name="Previsione 2020" totalsRowFunction="sum" dataDxfId="23" totalsRowDxfId="24" dataCellStyle="Migliaia"/>
    <tableColumn id="17" name="Previsione 2021" totalsRowFunction="sum" dataDxfId="21" totalsRowDxfId="22" dataCellStyle="Migliaia"/>
    <tableColumn id="21" name="Previsione 2022" totalsRowFunction="sum" dataDxfId="19" totalsRowDxfId="20" dataCellStyle="Migliaia"/>
    <tableColumn id="23" name="Previsione 2023" totalsRowFunction="sum" dataDxfId="17" totalsRowDxfId="18" dataCellStyle="Migliaia"/>
    <tableColumn id="18" name="Responsabile" dataDxfId="15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G496" totalsRowCount="1" headerRowDxfId="14">
  <autoFilter ref="A1:G495"/>
  <sortState ref="A2:W491">
    <sortCondition ref="A10"/>
  </sortState>
  <tableColumns count="7">
    <tableColumn id="8" name="Capitolo" dataDxfId="12" totalsRowDxfId="13"/>
    <tableColumn id="9" name="Articolo" dataDxfId="10" totalsRowDxfId="11"/>
    <tableColumn id="10" name="Descrizione" dataDxfId="8" totalsRowDxfId="9"/>
    <tableColumn id="16" name="Previsione 2021" totalsRowFunction="sum" dataDxfId="6" totalsRowDxfId="7" dataCellStyle="Migliaia 5"/>
    <tableColumn id="20" name="Previsione 2022" totalsRowFunction="sum" dataDxfId="4" totalsRowDxfId="5" dataCellStyle="Migliaia"/>
    <tableColumn id="23" name="Previsione 2023" totalsRowFunction="sum" dataDxfId="2" totalsRowDxfId="3" dataCellStyle="Migliaia"/>
    <tableColumn id="17" name="Responsabile" dataDxfId="0" totalsRow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opLeftCell="E1" workbookViewId="0">
      <selection sqref="A1:XFD1048576"/>
    </sheetView>
  </sheetViews>
  <sheetFormatPr defaultColWidth="9.140625" defaultRowHeight="12.75" x14ac:dyDescent="0.2"/>
  <cols>
    <col min="1" max="1" width="14.140625" style="17" hidden="1" customWidth="1"/>
    <col min="2" max="2" width="12.140625" style="17" hidden="1" customWidth="1"/>
    <col min="3" max="3" width="14.140625" style="17" hidden="1" customWidth="1"/>
    <col min="4" max="4" width="2" style="17" hidden="1" customWidth="1"/>
    <col min="5" max="5" width="8.85546875" style="17" customWidth="1"/>
    <col min="6" max="6" width="8.5703125" style="17" hidden="1" customWidth="1"/>
    <col min="7" max="7" width="55.85546875" style="18" customWidth="1"/>
    <col min="8" max="8" width="16.5703125" style="19" hidden="1" customWidth="1"/>
    <col min="9" max="9" width="18.7109375" style="19" hidden="1" customWidth="1"/>
    <col min="10" max="11" width="15.140625" style="17" hidden="1" customWidth="1"/>
    <col min="12" max="12" width="14.28515625" style="17" hidden="1" customWidth="1"/>
    <col min="13" max="13" width="15.140625" style="17" hidden="1" customWidth="1"/>
    <col min="14" max="14" width="16.140625" style="19" hidden="1" customWidth="1"/>
    <col min="15" max="17" width="15.140625" style="19" customWidth="1"/>
    <col min="18" max="18" width="19.85546875" style="17" customWidth="1"/>
    <col min="19" max="19" width="31.85546875" style="17" customWidth="1"/>
    <col min="20" max="20" width="12.42578125" style="17" bestFit="1" customWidth="1"/>
    <col min="21" max="16384" width="9.140625" style="17"/>
  </cols>
  <sheetData>
    <row r="1" spans="1:18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1" t="s">
        <v>17</v>
      </c>
    </row>
    <row r="2" spans="1:18" s="4" customFormat="1" ht="36.75" customHeight="1" x14ac:dyDescent="0.25">
      <c r="E2">
        <v>12</v>
      </c>
      <c r="F2">
        <v>0</v>
      </c>
      <c r="G2" s="5" t="s">
        <v>18</v>
      </c>
      <c r="H2" s="6">
        <v>317200</v>
      </c>
      <c r="I2" s="6">
        <v>0</v>
      </c>
      <c r="J2" s="6">
        <v>0</v>
      </c>
      <c r="K2" s="7">
        <v>0</v>
      </c>
      <c r="L2" s="7">
        <v>145726</v>
      </c>
      <c r="M2" s="7">
        <v>0</v>
      </c>
      <c r="N2" s="6">
        <v>815300</v>
      </c>
      <c r="O2" s="8">
        <v>1531739.99</v>
      </c>
      <c r="P2" s="9"/>
      <c r="Q2" s="9"/>
      <c r="R2" t="s">
        <v>19</v>
      </c>
    </row>
    <row r="3" spans="1:18" s="4" customFormat="1" ht="15" x14ac:dyDescent="0.25">
      <c r="E3">
        <v>13</v>
      </c>
      <c r="F3">
        <v>0</v>
      </c>
      <c r="G3" s="5" t="s">
        <v>20</v>
      </c>
      <c r="H3" s="6">
        <v>0</v>
      </c>
      <c r="I3" s="6">
        <v>0</v>
      </c>
      <c r="J3" s="6">
        <v>856</v>
      </c>
      <c r="K3" s="7">
        <v>0</v>
      </c>
      <c r="L3" s="7">
        <v>94396.87</v>
      </c>
      <c r="M3" s="7">
        <v>0</v>
      </c>
      <c r="N3" s="6">
        <v>64415.96</v>
      </c>
      <c r="O3" s="8">
        <v>215063.64</v>
      </c>
      <c r="P3" s="9"/>
      <c r="Q3" s="9"/>
      <c r="R3" t="s">
        <v>19</v>
      </c>
    </row>
    <row r="4" spans="1:18" s="4" customFormat="1" ht="15" x14ac:dyDescent="0.25">
      <c r="E4">
        <v>14</v>
      </c>
      <c r="F4">
        <v>0</v>
      </c>
      <c r="G4" s="5" t="s">
        <v>21</v>
      </c>
      <c r="H4" s="6">
        <v>291946.40000000002</v>
      </c>
      <c r="I4" s="6">
        <v>0</v>
      </c>
      <c r="J4" s="6">
        <v>637140.1</v>
      </c>
      <c r="K4" s="7">
        <v>0</v>
      </c>
      <c r="L4" s="7">
        <v>873296.71</v>
      </c>
      <c r="M4" s="7">
        <v>0</v>
      </c>
      <c r="N4" s="6">
        <v>2525516.9700000002</v>
      </c>
      <c r="O4" s="8">
        <v>4602379.7699999996</v>
      </c>
      <c r="P4" s="9"/>
      <c r="Q4" s="9"/>
      <c r="R4" t="s">
        <v>19</v>
      </c>
    </row>
    <row r="5" spans="1:18" s="4" customFormat="1" ht="15" x14ac:dyDescent="0.25">
      <c r="A5" s="4" t="e">
        <f>CONCATENATE("E.",MID(#REF!,1,4),".00.00.000")</f>
        <v>#REF!</v>
      </c>
      <c r="B5" s="4" t="e">
        <f>VLOOKUP(A5,#REF!,4,FALSE)</f>
        <v>#REF!</v>
      </c>
      <c r="C5" s="4" t="e">
        <f>CONCATENATE("E.",MID(#REF!,1,7),".00.000")</f>
        <v>#REF!</v>
      </c>
      <c r="D5" s="4" t="e">
        <f>VLOOKUP(C5,#REF!,4,FALSE)</f>
        <v>#REF!</v>
      </c>
      <c r="E5">
        <v>100</v>
      </c>
      <c r="F5">
        <v>0</v>
      </c>
      <c r="G5" s="5" t="s">
        <v>22</v>
      </c>
      <c r="H5" s="6">
        <v>330000</v>
      </c>
      <c r="I5" s="6">
        <v>330000</v>
      </c>
      <c r="J5" s="6">
        <v>345000</v>
      </c>
      <c r="K5" s="7">
        <v>345000</v>
      </c>
      <c r="L5" s="7">
        <v>590000</v>
      </c>
      <c r="M5" s="7">
        <v>590000</v>
      </c>
      <c r="N5" s="6">
        <v>600000</v>
      </c>
      <c r="O5" s="8">
        <v>600000</v>
      </c>
      <c r="P5" s="9">
        <v>600000</v>
      </c>
      <c r="Q5" s="9">
        <f>600000+20000</f>
        <v>620000</v>
      </c>
      <c r="R5" t="s">
        <v>23</v>
      </c>
    </row>
    <row r="6" spans="1:18" s="4" customFormat="1" ht="15" x14ac:dyDescent="0.25">
      <c r="A6" s="4" t="e">
        <f>CONCATENATE("E.",MID(#REF!,1,4),".00.00.000")</f>
        <v>#REF!</v>
      </c>
      <c r="B6" s="4" t="e">
        <f>VLOOKUP(A6,#REF!,4,FALSE)</f>
        <v>#REF!</v>
      </c>
      <c r="C6" s="4" t="e">
        <f>CONCATENATE("E.",MID(#REF!,1,7),".00.000")</f>
        <v>#REF!</v>
      </c>
      <c r="D6" s="4" t="e">
        <f>VLOOKUP(C6,#REF!,4,FALSE)</f>
        <v>#REF!</v>
      </c>
      <c r="E6">
        <v>140</v>
      </c>
      <c r="F6">
        <v>0</v>
      </c>
      <c r="G6" s="5" t="s">
        <v>24</v>
      </c>
      <c r="H6" s="6">
        <v>50310</v>
      </c>
      <c r="I6" s="6">
        <v>58170.27</v>
      </c>
      <c r="J6" s="6">
        <v>65000</v>
      </c>
      <c r="K6" s="7">
        <v>69045.759999999995</v>
      </c>
      <c r="L6" s="7">
        <v>100000</v>
      </c>
      <c r="M6" s="7">
        <v>103747.46</v>
      </c>
      <c r="N6" s="6">
        <v>100000</v>
      </c>
      <c r="O6" s="8">
        <v>0</v>
      </c>
      <c r="P6" s="9">
        <v>112865</v>
      </c>
      <c r="Q6" s="9">
        <f>112865+13200</f>
        <v>126065</v>
      </c>
      <c r="R6" t="s">
        <v>23</v>
      </c>
    </row>
    <row r="7" spans="1:18" s="4" customFormat="1" ht="15" x14ac:dyDescent="0.25">
      <c r="A7" s="4" t="e">
        <f>CONCATENATE("E.",MID(#REF!,1,4),".00.00.000")</f>
        <v>#REF!</v>
      </c>
      <c r="B7" s="4" t="e">
        <f>VLOOKUP(A7,#REF!,4,FALSE)</f>
        <v>#REF!</v>
      </c>
      <c r="C7" s="4" t="e">
        <f>CONCATENATE("E.",MID(#REF!,1,7),".00.000")</f>
        <v>#REF!</v>
      </c>
      <c r="D7" s="4" t="e">
        <f>VLOOKUP(C7,#REF!,4,FALSE)</f>
        <v>#REF!</v>
      </c>
      <c r="E7">
        <v>186</v>
      </c>
      <c r="F7">
        <v>0</v>
      </c>
      <c r="G7" s="5" t="s">
        <v>25</v>
      </c>
      <c r="H7" s="6">
        <v>100000</v>
      </c>
      <c r="I7" s="6">
        <v>100000</v>
      </c>
      <c r="J7" s="6">
        <v>110000</v>
      </c>
      <c r="K7" s="7">
        <v>147310.48000000001</v>
      </c>
      <c r="L7" s="7">
        <v>150000</v>
      </c>
      <c r="M7" s="7">
        <v>218351.38</v>
      </c>
      <c r="N7" s="6">
        <v>130000</v>
      </c>
      <c r="O7" s="8">
        <v>200000</v>
      </c>
      <c r="P7" s="9">
        <v>200000</v>
      </c>
      <c r="Q7" s="9">
        <f>200000+25200</f>
        <v>225200</v>
      </c>
      <c r="R7" t="s">
        <v>23</v>
      </c>
    </row>
    <row r="8" spans="1:18" s="4" customFormat="1" ht="15" x14ac:dyDescent="0.25">
      <c r="A8" s="4" t="e">
        <f>CONCATENATE("E.",MID(#REF!,1,4),".00.00.000")</f>
        <v>#REF!</v>
      </c>
      <c r="B8" s="4" t="e">
        <f>VLOOKUP(A8,#REF!,4,FALSE)</f>
        <v>#REF!</v>
      </c>
      <c r="C8" s="4" t="e">
        <f>CONCATENATE("E.",MID(#REF!,1,7),".00.000")</f>
        <v>#REF!</v>
      </c>
      <c r="D8" s="4" t="e">
        <f>VLOOKUP(C8,#REF!,4,FALSE)</f>
        <v>#REF!</v>
      </c>
      <c r="E8">
        <v>190</v>
      </c>
      <c r="F8"/>
      <c r="G8" s="5" t="s">
        <v>26</v>
      </c>
      <c r="H8" s="6">
        <v>0</v>
      </c>
      <c r="I8" s="6">
        <v>0</v>
      </c>
      <c r="J8" s="6">
        <v>0</v>
      </c>
      <c r="K8" s="7"/>
      <c r="L8" s="7">
        <v>0</v>
      </c>
      <c r="M8" s="7">
        <v>0</v>
      </c>
      <c r="N8" s="6">
        <v>0</v>
      </c>
      <c r="O8" s="8">
        <v>1620000</v>
      </c>
      <c r="P8" s="9"/>
      <c r="Q8" s="9"/>
      <c r="R8"/>
    </row>
    <row r="9" spans="1:18" s="4" customFormat="1" ht="15" x14ac:dyDescent="0.25">
      <c r="A9" s="4" t="e">
        <f>CONCATENATE("E.",MID(#REF!,1,4),".00.00.000")</f>
        <v>#REF!</v>
      </c>
      <c r="B9" s="4" t="e">
        <f>VLOOKUP(A9,#REF!,4,FALSE)</f>
        <v>#REF!</v>
      </c>
      <c r="C9" s="4" t="e">
        <f>CONCATENATE("E.",MID(#REF!,1,7),".00.000")</f>
        <v>#REF!</v>
      </c>
      <c r="D9" s="4" t="e">
        <f>VLOOKUP(C9,#REF!,4,FALSE)</f>
        <v>#REF!</v>
      </c>
      <c r="E9">
        <v>192</v>
      </c>
      <c r="F9">
        <v>0</v>
      </c>
      <c r="G9" s="5" t="s">
        <v>26</v>
      </c>
      <c r="H9" s="6">
        <v>1584000</v>
      </c>
      <c r="I9" s="6">
        <v>1584000</v>
      </c>
      <c r="J9" s="6">
        <v>1608000</v>
      </c>
      <c r="K9" s="7">
        <v>1607699.38</v>
      </c>
      <c r="L9" s="7">
        <v>1608000</v>
      </c>
      <c r="M9" s="7">
        <v>1608000</v>
      </c>
      <c r="N9" s="6">
        <v>1608000</v>
      </c>
      <c r="O9" s="8">
        <v>0</v>
      </c>
      <c r="P9" s="9">
        <v>1620000</v>
      </c>
      <c r="Q9" s="9">
        <v>1620000</v>
      </c>
      <c r="R9" t="s">
        <v>23</v>
      </c>
    </row>
    <row r="10" spans="1:18" s="4" customFormat="1" ht="15" x14ac:dyDescent="0.25">
      <c r="A10" s="4" t="e">
        <f>CONCATENATE("E.",MID(#REF!,1,4),".00.00.000")</f>
        <v>#REF!</v>
      </c>
      <c r="B10" s="4" t="e">
        <f>VLOOKUP(A10,#REF!,4,FALSE)</f>
        <v>#REF!</v>
      </c>
      <c r="C10" s="4" t="e">
        <f>CONCATENATE("E.",MID(#REF!,1,7),".00.000")</f>
        <v>#REF!</v>
      </c>
      <c r="D10" s="4" t="e">
        <f>VLOOKUP(C10,#REF!,4,FALSE)</f>
        <v>#REF!</v>
      </c>
      <c r="E10">
        <v>193</v>
      </c>
      <c r="F10">
        <v>0</v>
      </c>
      <c r="G10" s="5" t="s">
        <v>27</v>
      </c>
      <c r="H10" s="6">
        <v>1780000</v>
      </c>
      <c r="I10" s="6">
        <v>1780000</v>
      </c>
      <c r="J10" s="6">
        <v>1800000</v>
      </c>
      <c r="K10" s="7">
        <v>1800000</v>
      </c>
      <c r="L10" s="7">
        <v>1800000</v>
      </c>
      <c r="M10" s="7">
        <v>1800000</v>
      </c>
      <c r="N10" s="6">
        <v>1800000</v>
      </c>
      <c r="O10" s="8">
        <v>1800000</v>
      </c>
      <c r="P10" s="9">
        <v>1800000</v>
      </c>
      <c r="Q10" s="9">
        <v>1800000</v>
      </c>
      <c r="R10" t="s">
        <v>23</v>
      </c>
    </row>
    <row r="11" spans="1:18" s="4" customFormat="1" ht="15" x14ac:dyDescent="0.25">
      <c r="A11" s="4" t="e">
        <f>CONCATENATE("E.",MID(#REF!,1,4),".00.00.000")</f>
        <v>#REF!</v>
      </c>
      <c r="B11" s="4" t="e">
        <f>VLOOKUP(A11,#REF!,4,FALSE)</f>
        <v>#REF!</v>
      </c>
      <c r="C11" s="4" t="e">
        <f>CONCATENATE("E.",MID(#REF!,1,7),".00.000")</f>
        <v>#REF!</v>
      </c>
      <c r="D11" s="4" t="e">
        <f>VLOOKUP(C11,#REF!,4,FALSE)</f>
        <v>#REF!</v>
      </c>
      <c r="E11">
        <v>194</v>
      </c>
      <c r="F11">
        <v>0</v>
      </c>
      <c r="G11" s="5" t="s">
        <v>28</v>
      </c>
      <c r="H11" s="6">
        <v>880000</v>
      </c>
      <c r="I11" s="6">
        <v>880000</v>
      </c>
      <c r="J11" s="6">
        <v>880000</v>
      </c>
      <c r="K11" s="7">
        <v>880000</v>
      </c>
      <c r="L11" s="7">
        <v>1000000</v>
      </c>
      <c r="M11" s="7">
        <v>1000000</v>
      </c>
      <c r="N11" s="6">
        <v>1150000</v>
      </c>
      <c r="O11" s="8">
        <v>1000000</v>
      </c>
      <c r="P11" s="9">
        <v>1000000</v>
      </c>
      <c r="Q11" s="9">
        <v>1000000</v>
      </c>
      <c r="R11" t="s">
        <v>23</v>
      </c>
    </row>
    <row r="12" spans="1:18" s="4" customFormat="1" ht="15" x14ac:dyDescent="0.25">
      <c r="A12" s="4" t="e">
        <f>CONCATENATE("E.",MID(#REF!,1,4),".00.00.000")</f>
        <v>#REF!</v>
      </c>
      <c r="B12" s="4" t="e">
        <f>VLOOKUP(A12,#REF!,4,FALSE)</f>
        <v>#REF!</v>
      </c>
      <c r="C12" s="4" t="e">
        <f>CONCATENATE("E.",MID(#REF!,1,7),".00.000")</f>
        <v>#REF!</v>
      </c>
      <c r="D12" s="4" t="e">
        <f>VLOOKUP(C12,#REF!,4,FALSE)</f>
        <v>#REF!</v>
      </c>
      <c r="E12">
        <v>195</v>
      </c>
      <c r="F12">
        <v>0</v>
      </c>
      <c r="G12" s="5" t="s">
        <v>29</v>
      </c>
      <c r="H12" s="6">
        <v>20000</v>
      </c>
      <c r="I12" s="6">
        <v>15000</v>
      </c>
      <c r="J12" s="6">
        <v>20000</v>
      </c>
      <c r="K12" s="7">
        <v>13069.35</v>
      </c>
      <c r="L12" s="7">
        <v>30000</v>
      </c>
      <c r="M12" s="7">
        <v>15000</v>
      </c>
      <c r="N12" s="6">
        <v>0</v>
      </c>
      <c r="O12" s="8"/>
      <c r="P12" s="9">
        <v>0</v>
      </c>
      <c r="Q12" s="9">
        <v>0</v>
      </c>
      <c r="R12" t="s">
        <v>23</v>
      </c>
    </row>
    <row r="13" spans="1:18" s="4" customFormat="1" ht="15" x14ac:dyDescent="0.25">
      <c r="A13" s="4" t="e">
        <f>CONCATENATE("E.",MID(#REF!,1,4),".00.00.000")</f>
        <v>#REF!</v>
      </c>
      <c r="B13" s="4" t="e">
        <f>VLOOKUP(A13,#REF!,4,FALSE)</f>
        <v>#REF!</v>
      </c>
      <c r="C13" s="4" t="e">
        <f>CONCATENATE("E.",MID(#REF!,1,7),".00.000")</f>
        <v>#REF!</v>
      </c>
      <c r="D13" s="4" t="e">
        <f>VLOOKUP(C13,#REF!,4,FALSE)</f>
        <v>#REF!</v>
      </c>
      <c r="E13">
        <v>196</v>
      </c>
      <c r="F13">
        <v>0</v>
      </c>
      <c r="G13" s="5" t="s">
        <v>30</v>
      </c>
      <c r="H13" s="6">
        <v>5000</v>
      </c>
      <c r="I13" s="6">
        <v>4941.8999999999996</v>
      </c>
      <c r="J13" s="6">
        <v>5000</v>
      </c>
      <c r="K13" s="7">
        <v>15884.91</v>
      </c>
      <c r="L13" s="7">
        <v>35000</v>
      </c>
      <c r="M13" s="7">
        <v>46002.37</v>
      </c>
      <c r="N13" s="6">
        <v>35000</v>
      </c>
      <c r="O13" s="8">
        <v>35000</v>
      </c>
      <c r="P13" s="9">
        <v>35000</v>
      </c>
      <c r="Q13" s="9">
        <v>35000</v>
      </c>
      <c r="R13" t="s">
        <v>23</v>
      </c>
    </row>
    <row r="14" spans="1:18" s="4" customFormat="1" ht="15" x14ac:dyDescent="0.25">
      <c r="A14" s="4" t="e">
        <f>CONCATENATE("E.",MID(#REF!,1,4),".00.00.000")</f>
        <v>#REF!</v>
      </c>
      <c r="B14" s="4" t="e">
        <f>VLOOKUP(A14,#REF!,4,FALSE)</f>
        <v>#REF!</v>
      </c>
      <c r="C14" s="4" t="e">
        <f>CONCATENATE("E.",MID(#REF!,1,7),".00.000")</f>
        <v>#REF!</v>
      </c>
      <c r="D14" s="4" t="e">
        <f>VLOOKUP(C14,#REF!,4,FALSE)</f>
        <v>#REF!</v>
      </c>
      <c r="E14">
        <v>197</v>
      </c>
      <c r="F14">
        <v>0</v>
      </c>
      <c r="G14" s="5" t="s">
        <v>31</v>
      </c>
      <c r="H14" s="6">
        <v>38000</v>
      </c>
      <c r="I14" s="6">
        <v>38218.75</v>
      </c>
      <c r="J14" s="6">
        <v>73000</v>
      </c>
      <c r="K14" s="7">
        <v>72670.62</v>
      </c>
      <c r="L14" s="7">
        <v>25000</v>
      </c>
      <c r="M14" s="7">
        <v>6631.75</v>
      </c>
      <c r="N14" s="6">
        <v>0</v>
      </c>
      <c r="O14" s="8">
        <v>0</v>
      </c>
      <c r="P14" s="9">
        <v>30000</v>
      </c>
      <c r="Q14" s="9">
        <v>30000</v>
      </c>
      <c r="R14" t="s">
        <v>23</v>
      </c>
    </row>
    <row r="15" spans="1:18" s="4" customFormat="1" ht="15" x14ac:dyDescent="0.25">
      <c r="A15" s="4" t="e">
        <f>CONCATENATE("E.",MID(#REF!,1,4),".00.00.000")</f>
        <v>#REF!</v>
      </c>
      <c r="B15" s="4" t="e">
        <f>VLOOKUP(A15,#REF!,4,FALSE)</f>
        <v>#REF!</v>
      </c>
      <c r="C15" s="4" t="e">
        <f>CONCATENATE("E.",MID(#REF!,1,7),".00.000")</f>
        <v>#REF!</v>
      </c>
      <c r="D15" s="4" t="e">
        <f>VLOOKUP(C15,#REF!,4,FALSE)</f>
        <v>#REF!</v>
      </c>
      <c r="E15">
        <v>410</v>
      </c>
      <c r="F15">
        <v>0</v>
      </c>
      <c r="G15" s="5" t="s">
        <v>32</v>
      </c>
      <c r="H15" s="6">
        <v>9000</v>
      </c>
      <c r="I15" s="6">
        <v>9000</v>
      </c>
      <c r="J15" s="6">
        <v>0</v>
      </c>
      <c r="K15" s="7">
        <v>0</v>
      </c>
      <c r="L15" s="7">
        <v>0</v>
      </c>
      <c r="M15" s="7">
        <v>0</v>
      </c>
      <c r="N15" s="6">
        <v>0</v>
      </c>
      <c r="O15" s="8"/>
      <c r="P15" s="9"/>
      <c r="Q15" s="9"/>
      <c r="R15" t="s">
        <v>23</v>
      </c>
    </row>
    <row r="16" spans="1:18" s="4" customFormat="1" ht="15" x14ac:dyDescent="0.25">
      <c r="A16" s="4" t="e">
        <f>CONCATENATE("E.",MID(#REF!,1,4),".00.00.000")</f>
        <v>#REF!</v>
      </c>
      <c r="B16" s="4" t="e">
        <f>VLOOKUP(A16,#REF!,4,FALSE)</f>
        <v>#REF!</v>
      </c>
      <c r="C16" s="4" t="e">
        <f>CONCATENATE("E.",MID(#REF!,1,7),".00.000")</f>
        <v>#REF!</v>
      </c>
      <c r="D16" s="4" t="e">
        <f>VLOOKUP(C16,#REF!,4,FALSE)</f>
        <v>#REF!</v>
      </c>
      <c r="E16">
        <v>552</v>
      </c>
      <c r="F16"/>
      <c r="G16" s="5" t="s">
        <v>33</v>
      </c>
      <c r="H16" s="6"/>
      <c r="I16" s="6"/>
      <c r="J16" s="6"/>
      <c r="K16" s="7"/>
      <c r="L16" s="7"/>
      <c r="M16" s="7"/>
      <c r="N16" s="6"/>
      <c r="O16" s="8">
        <v>83500</v>
      </c>
      <c r="P16" s="9"/>
      <c r="Q16" s="9"/>
      <c r="R16"/>
    </row>
    <row r="17" spans="1:18" s="4" customFormat="1" ht="15" x14ac:dyDescent="0.25">
      <c r="A17" s="4" t="e">
        <f>CONCATENATE("E.",MID(#REF!,1,4),".00.00.000")</f>
        <v>#REF!</v>
      </c>
      <c r="B17" s="4" t="e">
        <f>VLOOKUP(A17,#REF!,4,FALSE)</f>
        <v>#REF!</v>
      </c>
      <c r="C17" s="4" t="e">
        <f>CONCATENATE("E.",MID(#REF!,1,7),".00.000")</f>
        <v>#REF!</v>
      </c>
      <c r="D17" s="4" t="e">
        <f>VLOOKUP(C17,#REF!,4,FALSE)</f>
        <v>#REF!</v>
      </c>
      <c r="E17">
        <v>554</v>
      </c>
      <c r="F17"/>
      <c r="G17" s="5" t="s">
        <v>34</v>
      </c>
      <c r="H17" s="6"/>
      <c r="I17" s="6"/>
      <c r="J17" s="6"/>
      <c r="K17" s="7"/>
      <c r="L17" s="7"/>
      <c r="M17" s="7"/>
      <c r="N17" s="6">
        <v>549898.13</v>
      </c>
      <c r="O17" s="8">
        <v>26182.71</v>
      </c>
      <c r="P17" s="9">
        <v>0</v>
      </c>
      <c r="Q17" s="9">
        <v>0</v>
      </c>
      <c r="R17" t="s">
        <v>19</v>
      </c>
    </row>
    <row r="18" spans="1:18" s="4" customFormat="1" ht="15" x14ac:dyDescent="0.25">
      <c r="A18" s="4" t="e">
        <f>CONCATENATE("E.",MID(#REF!,1,4),".00.00.000")</f>
        <v>#REF!</v>
      </c>
      <c r="B18" s="4" t="e">
        <f>VLOOKUP(A18,#REF!,4,FALSE)</f>
        <v>#REF!</v>
      </c>
      <c r="C18" s="4" t="e">
        <f>CONCATENATE("E.",MID(#REF!,1,7),".00.000")</f>
        <v>#REF!</v>
      </c>
      <c r="D18" s="4" t="e">
        <f>VLOOKUP(C18,#REF!,4,FALSE)</f>
        <v>#REF!</v>
      </c>
      <c r="E18">
        <v>555</v>
      </c>
      <c r="F18"/>
      <c r="G18" s="5" t="s">
        <v>35</v>
      </c>
      <c r="H18" s="6"/>
      <c r="I18" s="6"/>
      <c r="J18" s="6"/>
      <c r="K18" s="7"/>
      <c r="L18" s="7"/>
      <c r="M18" s="7"/>
      <c r="N18" s="6">
        <v>707800.7</v>
      </c>
      <c r="O18" s="8"/>
      <c r="P18" s="9">
        <v>0</v>
      </c>
      <c r="Q18" s="9">
        <v>0</v>
      </c>
      <c r="R18" t="s">
        <v>19</v>
      </c>
    </row>
    <row r="19" spans="1:18" s="4" customFormat="1" ht="15" x14ac:dyDescent="0.25">
      <c r="A19" s="4" t="e">
        <f>CONCATENATE("E.",MID(#REF!,1,4),".00.00.000")</f>
        <v>#REF!</v>
      </c>
      <c r="B19" s="4" t="e">
        <f>VLOOKUP(A19,#REF!,4,FALSE)</f>
        <v>#REF!</v>
      </c>
      <c r="C19" s="4" t="e">
        <f>CONCATENATE("E.",MID(#REF!,1,7),".00.000")</f>
        <v>#REF!</v>
      </c>
      <c r="D19" s="4" t="e">
        <f>VLOOKUP(C19,#REF!,4,FALSE)</f>
        <v>#REF!</v>
      </c>
      <c r="E19">
        <v>556</v>
      </c>
      <c r="F19">
        <v>0</v>
      </c>
      <c r="G19" s="5" t="s">
        <v>36</v>
      </c>
      <c r="H19" s="6">
        <v>36000</v>
      </c>
      <c r="I19" s="6">
        <v>34600</v>
      </c>
      <c r="J19" s="6">
        <v>36000</v>
      </c>
      <c r="K19" s="7">
        <v>39138.43</v>
      </c>
      <c r="L19" s="7">
        <v>38000</v>
      </c>
      <c r="M19" s="7">
        <v>38000</v>
      </c>
      <c r="N19" s="6">
        <v>26000</v>
      </c>
      <c r="O19" s="8"/>
      <c r="P19" s="9">
        <v>0</v>
      </c>
      <c r="Q19" s="9">
        <v>0</v>
      </c>
      <c r="R19" t="s">
        <v>19</v>
      </c>
    </row>
    <row r="20" spans="1:18" s="4" customFormat="1" ht="15" x14ac:dyDescent="0.25">
      <c r="A20" s="4" t="e">
        <f>CONCATENATE("E.",MID(#REF!,1,4),".00.00.000")</f>
        <v>#REF!</v>
      </c>
      <c r="B20" s="4" t="e">
        <f>VLOOKUP(A20,#REF!,4,FALSE)</f>
        <v>#REF!</v>
      </c>
      <c r="C20" s="4" t="e">
        <f>CONCATENATE("E.",MID(#REF!,1,7),".00.000")</f>
        <v>#REF!</v>
      </c>
      <c r="D20" s="4" t="e">
        <f>VLOOKUP(C20,#REF!,4,FALSE)</f>
        <v>#REF!</v>
      </c>
      <c r="E20">
        <v>557</v>
      </c>
      <c r="F20">
        <v>0</v>
      </c>
      <c r="G20" s="5" t="s">
        <v>37</v>
      </c>
      <c r="H20" s="6">
        <v>45000</v>
      </c>
      <c r="I20" s="6">
        <v>29313.200000000001</v>
      </c>
      <c r="J20" s="6">
        <v>80000</v>
      </c>
      <c r="K20" s="7">
        <v>31877.03</v>
      </c>
      <c r="L20" s="7">
        <v>80000</v>
      </c>
      <c r="M20" s="7">
        <v>23903.759999999998</v>
      </c>
      <c r="N20" s="6">
        <v>50000</v>
      </c>
      <c r="O20" s="8">
        <v>50000</v>
      </c>
      <c r="P20" s="9">
        <v>50000</v>
      </c>
      <c r="Q20" s="9">
        <v>50000</v>
      </c>
      <c r="R20" t="s">
        <v>19</v>
      </c>
    </row>
    <row r="21" spans="1:18" s="4" customFormat="1" ht="15" x14ac:dyDescent="0.25">
      <c r="A21" s="4" t="e">
        <f>CONCATENATE("E.",MID(#REF!,1,4),".00.00.000")</f>
        <v>#REF!</v>
      </c>
      <c r="B21" s="4" t="e">
        <f>VLOOKUP(A21,#REF!,4,FALSE)</f>
        <v>#REF!</v>
      </c>
      <c r="C21" s="4" t="e">
        <f>CONCATENATE("E.",MID(#REF!,1,7),".00.000")</f>
        <v>#REF!</v>
      </c>
      <c r="D21" s="4" t="e">
        <f>VLOOKUP(C21,#REF!,4,FALSE)</f>
        <v>#REF!</v>
      </c>
      <c r="E21">
        <v>558</v>
      </c>
      <c r="F21">
        <v>0</v>
      </c>
      <c r="G21" s="5" t="s">
        <v>38</v>
      </c>
      <c r="H21" s="6">
        <v>3150</v>
      </c>
      <c r="I21" s="6">
        <v>3013.34</v>
      </c>
      <c r="J21" s="6">
        <v>3100</v>
      </c>
      <c r="K21" s="7">
        <v>3012.97</v>
      </c>
      <c r="L21" s="7">
        <v>3100</v>
      </c>
      <c r="M21" s="7">
        <v>3023.72</v>
      </c>
      <c r="N21" s="6">
        <v>1500</v>
      </c>
      <c r="O21" s="8">
        <v>3000</v>
      </c>
      <c r="P21" s="9">
        <v>3000</v>
      </c>
      <c r="Q21" s="9">
        <v>3000</v>
      </c>
      <c r="R21" t="s">
        <v>39</v>
      </c>
    </row>
    <row r="22" spans="1:18" s="4" customFormat="1" ht="15" x14ac:dyDescent="0.25">
      <c r="A22" s="4" t="e">
        <f>CONCATENATE("E.",MID(#REF!,1,4),".00.00.000")</f>
        <v>#REF!</v>
      </c>
      <c r="B22" s="4" t="e">
        <f>VLOOKUP(A22,#REF!,4,FALSE)</f>
        <v>#REF!</v>
      </c>
      <c r="C22" s="4" t="e">
        <f>CONCATENATE("E.",MID(#REF!,1,7),".00.000")</f>
        <v>#REF!</v>
      </c>
      <c r="D22" s="4" t="e">
        <f>VLOOKUP(C22,#REF!,4,FALSE)</f>
        <v>#REF!</v>
      </c>
      <c r="E22">
        <v>559</v>
      </c>
      <c r="F22"/>
      <c r="G22" s="5" t="s">
        <v>40</v>
      </c>
      <c r="H22" s="6"/>
      <c r="I22" s="6"/>
      <c r="J22" s="6"/>
      <c r="K22" s="7"/>
      <c r="L22" s="7"/>
      <c r="M22" s="7"/>
      <c r="N22" s="6">
        <v>16213.32</v>
      </c>
      <c r="O22" s="8"/>
      <c r="P22" s="9"/>
      <c r="Q22" s="9"/>
      <c r="R22" t="s">
        <v>19</v>
      </c>
    </row>
    <row r="23" spans="1:18" s="4" customFormat="1" ht="15" x14ac:dyDescent="0.25">
      <c r="A23" s="4" t="e">
        <f>CONCATENATE("E.",MID(#REF!,1,4),".00.00.000")</f>
        <v>#REF!</v>
      </c>
      <c r="B23" s="4" t="e">
        <f>VLOOKUP(A23,#REF!,4,FALSE)</f>
        <v>#REF!</v>
      </c>
      <c r="C23" s="4" t="e">
        <f>CONCATENATE("E.",MID(#REF!,1,7),".00.000")</f>
        <v>#REF!</v>
      </c>
      <c r="D23" s="4" t="e">
        <f>VLOOKUP(C23,#REF!,4,FALSE)</f>
        <v>#REF!</v>
      </c>
      <c r="E23">
        <v>560</v>
      </c>
      <c r="F23"/>
      <c r="G23" s="5" t="s">
        <v>41</v>
      </c>
      <c r="H23" s="6"/>
      <c r="I23" s="6"/>
      <c r="J23" s="6"/>
      <c r="K23" s="7"/>
      <c r="L23" s="7"/>
      <c r="M23" s="7"/>
      <c r="N23" s="6">
        <v>22212.92</v>
      </c>
      <c r="O23" s="8">
        <v>22445.27</v>
      </c>
      <c r="P23" s="9">
        <v>0</v>
      </c>
      <c r="Q23" s="9">
        <v>0</v>
      </c>
      <c r="R23" t="s">
        <v>42</v>
      </c>
    </row>
    <row r="24" spans="1:18" s="4" customFormat="1" ht="15" x14ac:dyDescent="0.25">
      <c r="A24" s="4" t="e">
        <f>CONCATENATE("E.",MID(#REF!,1,4),".00.00.000")</f>
        <v>#REF!</v>
      </c>
      <c r="B24" s="4" t="e">
        <f>VLOOKUP(A24,#REF!,4,FALSE)</f>
        <v>#REF!</v>
      </c>
      <c r="C24" s="4" t="e">
        <f>CONCATENATE("E.",MID(#REF!,1,7),".00.000")</f>
        <v>#REF!</v>
      </c>
      <c r="D24" s="4" t="e">
        <f>VLOOKUP(C24,#REF!,4,FALSE)</f>
        <v>#REF!</v>
      </c>
      <c r="E24">
        <v>562</v>
      </c>
      <c r="F24">
        <v>0</v>
      </c>
      <c r="G24" s="5" t="s">
        <v>43</v>
      </c>
      <c r="H24" s="6">
        <v>3900</v>
      </c>
      <c r="I24" s="6">
        <v>3900</v>
      </c>
      <c r="J24" s="6">
        <v>0</v>
      </c>
      <c r="K24" s="7">
        <v>0</v>
      </c>
      <c r="L24" s="7">
        <v>0</v>
      </c>
      <c r="M24" s="7">
        <v>0</v>
      </c>
      <c r="N24" s="6">
        <v>2081.1799999999998</v>
      </c>
      <c r="O24" s="8"/>
      <c r="P24" s="9"/>
      <c r="Q24" s="9"/>
      <c r="R24" t="s">
        <v>39</v>
      </c>
    </row>
    <row r="25" spans="1:18" s="4" customFormat="1" ht="15" x14ac:dyDescent="0.25">
      <c r="A25" s="4" t="e">
        <f>CONCATENATE("E.",MID(#REF!,1,4),".00.00.000")</f>
        <v>#REF!</v>
      </c>
      <c r="B25" s="4" t="e">
        <f>VLOOKUP(A25,#REF!,4,FALSE)</f>
        <v>#REF!</v>
      </c>
      <c r="C25" s="4" t="e">
        <f>CONCATENATE("E.",MID(#REF!,1,7),".00.000")</f>
        <v>#REF!</v>
      </c>
      <c r="D25" s="4" t="e">
        <f>VLOOKUP(C25,#REF!,4,FALSE)</f>
        <v>#REF!</v>
      </c>
      <c r="E25">
        <v>565</v>
      </c>
      <c r="F25">
        <v>0</v>
      </c>
      <c r="G25" s="5" t="s">
        <v>44</v>
      </c>
      <c r="H25" s="6">
        <v>7000</v>
      </c>
      <c r="I25" s="6">
        <v>4334.47</v>
      </c>
      <c r="J25" s="6">
        <v>5000</v>
      </c>
      <c r="K25" s="7">
        <v>8118.56</v>
      </c>
      <c r="L25" s="7">
        <v>5000</v>
      </c>
      <c r="M25" s="7">
        <v>4015.36</v>
      </c>
      <c r="N25" s="6">
        <v>9300</v>
      </c>
      <c r="O25" s="8">
        <v>9300</v>
      </c>
      <c r="P25" s="9">
        <v>9300</v>
      </c>
      <c r="Q25" s="9">
        <v>9300</v>
      </c>
      <c r="R25" t="s">
        <v>23</v>
      </c>
    </row>
    <row r="26" spans="1:18" s="4" customFormat="1" ht="15" x14ac:dyDescent="0.25">
      <c r="A26" s="4" t="e">
        <f>CONCATENATE("E.",MID(#REF!,1,4),".00.00.000")</f>
        <v>#REF!</v>
      </c>
      <c r="B26" s="4" t="e">
        <f>VLOOKUP(A26,#REF!,4,FALSE)</f>
        <v>#REF!</v>
      </c>
      <c r="C26" s="4" t="e">
        <f>CONCATENATE("E.",MID(#REF!,1,7),".00.000")</f>
        <v>#REF!</v>
      </c>
      <c r="D26" s="4" t="e">
        <f>VLOOKUP(C26,#REF!,4,FALSE)</f>
        <v>#REF!</v>
      </c>
      <c r="E26">
        <v>566</v>
      </c>
      <c r="F26">
        <v>0</v>
      </c>
      <c r="G26" s="5" t="s">
        <v>45</v>
      </c>
      <c r="H26" s="6">
        <v>5100</v>
      </c>
      <c r="I26" s="6">
        <v>0</v>
      </c>
      <c r="J26" s="6">
        <v>0</v>
      </c>
      <c r="K26" s="7">
        <v>0</v>
      </c>
      <c r="L26" s="7">
        <v>0</v>
      </c>
      <c r="M26" s="7">
        <v>0</v>
      </c>
      <c r="N26" s="6">
        <v>0</v>
      </c>
      <c r="O26" s="8"/>
      <c r="P26" s="9"/>
      <c r="Q26" s="9"/>
      <c r="R26" t="s">
        <v>39</v>
      </c>
    </row>
    <row r="27" spans="1:18" s="4" customFormat="1" ht="15" x14ac:dyDescent="0.25">
      <c r="A27" s="4" t="e">
        <f>CONCATENATE("E.",MID(#REF!,1,4),".00.00.000")</f>
        <v>#REF!</v>
      </c>
      <c r="B27" s="4" t="e">
        <f>VLOOKUP(A27,#REF!,4,FALSE)</f>
        <v>#REF!</v>
      </c>
      <c r="C27" s="4" t="e">
        <f>CONCATENATE("E.",MID(#REF!,1,7),".00.000")</f>
        <v>#REF!</v>
      </c>
      <c r="D27" s="4" t="e">
        <f>VLOOKUP(C27,#REF!,4,FALSE)</f>
        <v>#REF!</v>
      </c>
      <c r="E27">
        <v>567</v>
      </c>
      <c r="F27"/>
      <c r="G27" s="5" t="s">
        <v>46</v>
      </c>
      <c r="H27" s="6"/>
      <c r="I27" s="6"/>
      <c r="J27" s="6"/>
      <c r="K27" s="7"/>
      <c r="L27" s="7"/>
      <c r="M27" s="7"/>
      <c r="N27" s="6">
        <v>0</v>
      </c>
      <c r="O27" s="8"/>
      <c r="P27" s="9">
        <v>0</v>
      </c>
      <c r="Q27" s="9">
        <v>0</v>
      </c>
      <c r="R27" t="s">
        <v>47</v>
      </c>
    </row>
    <row r="28" spans="1:18" s="4" customFormat="1" ht="15" x14ac:dyDescent="0.25">
      <c r="A28" s="4" t="e">
        <f>CONCATENATE("E.",MID(#REF!,1,4),".00.00.000")</f>
        <v>#REF!</v>
      </c>
      <c r="B28" s="4" t="e">
        <f>VLOOKUP(A28,#REF!,4,FALSE)</f>
        <v>#REF!</v>
      </c>
      <c r="C28" s="4" t="e">
        <f>CONCATENATE("E.",MID(#REF!,1,7),".00.000")</f>
        <v>#REF!</v>
      </c>
      <c r="D28" s="4" t="e">
        <f>VLOOKUP(C28,#REF!,4,FALSE)</f>
        <v>#REF!</v>
      </c>
      <c r="E28">
        <v>568</v>
      </c>
      <c r="F28"/>
      <c r="G28" s="5" t="s">
        <v>48</v>
      </c>
      <c r="H28" s="6"/>
      <c r="I28" s="6"/>
      <c r="J28" s="6"/>
      <c r="K28" s="7"/>
      <c r="L28" s="7"/>
      <c r="M28" s="7"/>
      <c r="N28" s="6">
        <v>0</v>
      </c>
      <c r="O28" s="8"/>
      <c r="P28" s="9">
        <v>0</v>
      </c>
      <c r="Q28" s="9">
        <v>0</v>
      </c>
      <c r="R28" t="s">
        <v>47</v>
      </c>
    </row>
    <row r="29" spans="1:18" s="4" customFormat="1" ht="15" x14ac:dyDescent="0.25">
      <c r="A29" s="4" t="e">
        <f>CONCATENATE("E.",MID(#REF!,1,4),".00.00.000")</f>
        <v>#REF!</v>
      </c>
      <c r="B29" s="4" t="e">
        <f>VLOOKUP(A29,#REF!,4,FALSE)</f>
        <v>#REF!</v>
      </c>
      <c r="C29" s="4" t="e">
        <f>CONCATENATE("E.",MID(#REF!,1,7),".00.000")</f>
        <v>#REF!</v>
      </c>
      <c r="D29" s="4" t="e">
        <f>VLOOKUP(C29,#REF!,4,FALSE)</f>
        <v>#REF!</v>
      </c>
      <c r="E29">
        <v>569</v>
      </c>
      <c r="F29"/>
      <c r="G29" s="5" t="s">
        <v>49</v>
      </c>
      <c r="H29" s="6"/>
      <c r="I29" s="6"/>
      <c r="J29" s="6"/>
      <c r="K29" s="7"/>
      <c r="L29" s="7"/>
      <c r="M29" s="7"/>
      <c r="N29" s="6"/>
      <c r="O29" s="8">
        <v>220000</v>
      </c>
      <c r="P29" s="9"/>
      <c r="Q29" s="9"/>
      <c r="R29"/>
    </row>
    <row r="30" spans="1:18" s="4" customFormat="1" ht="15" x14ac:dyDescent="0.25">
      <c r="A30" s="4" t="e">
        <f>CONCATENATE("E.",MID(#REF!,1,4),".00.00.000")</f>
        <v>#REF!</v>
      </c>
      <c r="B30" s="4" t="e">
        <f>VLOOKUP(A30,#REF!,4,FALSE)</f>
        <v>#REF!</v>
      </c>
      <c r="C30" s="4" t="e">
        <f>CONCATENATE("E.",MID(#REF!,1,7),".00.000")</f>
        <v>#REF!</v>
      </c>
      <c r="D30" s="4" t="e">
        <f>VLOOKUP(C30,#REF!,4,FALSE)</f>
        <v>#REF!</v>
      </c>
      <c r="E30">
        <v>841</v>
      </c>
      <c r="F30">
        <v>0</v>
      </c>
      <c r="G30" s="5" t="s">
        <v>50</v>
      </c>
      <c r="H30" s="6">
        <v>7200</v>
      </c>
      <c r="I30" s="6">
        <v>7200</v>
      </c>
      <c r="J30" s="6">
        <v>7387.5</v>
      </c>
      <c r="K30" s="7">
        <v>7387.5</v>
      </c>
      <c r="L30" s="7">
        <v>7450</v>
      </c>
      <c r="M30" s="7">
        <v>7450</v>
      </c>
      <c r="N30" s="6">
        <v>7500</v>
      </c>
      <c r="O30" s="8">
        <v>5000</v>
      </c>
      <c r="P30" s="9">
        <v>7500</v>
      </c>
      <c r="Q30" s="9">
        <v>7500</v>
      </c>
      <c r="R30" t="s">
        <v>39</v>
      </c>
    </row>
    <row r="31" spans="1:18" s="4" customFormat="1" ht="15" x14ac:dyDescent="0.25">
      <c r="A31" s="4" t="e">
        <f>CONCATENATE("E.",MID(#REF!,1,4),".00.00.000")</f>
        <v>#REF!</v>
      </c>
      <c r="B31" s="4" t="e">
        <f>VLOOKUP(A31,#REF!,4,FALSE)</f>
        <v>#REF!</v>
      </c>
      <c r="C31" s="4" t="e">
        <f>CONCATENATE("E.",MID(#REF!,1,7),".00.000")</f>
        <v>#REF!</v>
      </c>
      <c r="D31" s="4" t="e">
        <f>VLOOKUP(C31,#REF!,4,FALSE)</f>
        <v>#REF!</v>
      </c>
      <c r="E31">
        <v>842</v>
      </c>
      <c r="F31">
        <v>0</v>
      </c>
      <c r="G31" s="5" t="s">
        <v>51</v>
      </c>
      <c r="H31" s="6">
        <v>126000</v>
      </c>
      <c r="I31" s="6">
        <v>126959.81</v>
      </c>
      <c r="J31" s="6">
        <v>155000</v>
      </c>
      <c r="K31" s="7">
        <v>157977.01</v>
      </c>
      <c r="L31" s="7">
        <v>155000</v>
      </c>
      <c r="M31" s="7">
        <v>153289.78</v>
      </c>
      <c r="N31" s="6">
        <v>95000</v>
      </c>
      <c r="O31" s="8">
        <v>25000</v>
      </c>
      <c r="P31" s="9">
        <v>25000</v>
      </c>
      <c r="Q31" s="9">
        <v>25000</v>
      </c>
      <c r="R31" t="s">
        <v>42</v>
      </c>
    </row>
    <row r="32" spans="1:18" s="4" customFormat="1" ht="15" x14ac:dyDescent="0.25">
      <c r="A32" s="4" t="e">
        <f>CONCATENATE("E.",MID(#REF!,1,4),".00.00.000")</f>
        <v>#REF!</v>
      </c>
      <c r="B32" s="4" t="e">
        <f>VLOOKUP(A32,#REF!,4,FALSE)</f>
        <v>#REF!</v>
      </c>
      <c r="C32" s="4" t="e">
        <f>CONCATENATE("E.",MID(#REF!,1,7),".00.000")</f>
        <v>#REF!</v>
      </c>
      <c r="D32" s="4" t="e">
        <f>VLOOKUP(C32,#REF!,4,FALSE)</f>
        <v>#REF!</v>
      </c>
      <c r="E32">
        <v>843</v>
      </c>
      <c r="F32">
        <v>0</v>
      </c>
      <c r="G32" s="5" t="s">
        <v>52</v>
      </c>
      <c r="H32" s="6">
        <v>80000</v>
      </c>
      <c r="I32" s="6">
        <v>0</v>
      </c>
      <c r="J32" s="6">
        <v>150000</v>
      </c>
      <c r="K32" s="7">
        <v>117876.02</v>
      </c>
      <c r="L32" s="7">
        <v>60000</v>
      </c>
      <c r="M32" s="7">
        <v>60000</v>
      </c>
      <c r="N32" s="6">
        <v>60000</v>
      </c>
      <c r="O32" s="8">
        <v>60000</v>
      </c>
      <c r="P32" s="9">
        <v>60000</v>
      </c>
      <c r="Q32" s="9">
        <v>60000</v>
      </c>
      <c r="R32" t="s">
        <v>42</v>
      </c>
    </row>
    <row r="33" spans="1:18" s="4" customFormat="1" ht="15" x14ac:dyDescent="0.25">
      <c r="A33" s="4" t="e">
        <f>CONCATENATE("E.",MID(#REF!,1,4),".00.00.000")</f>
        <v>#REF!</v>
      </c>
      <c r="B33" s="4" t="e">
        <f>VLOOKUP(A33,#REF!,4,FALSE)</f>
        <v>#REF!</v>
      </c>
      <c r="C33" s="4" t="e">
        <f>CONCATENATE("E.",MID(#REF!,1,7),".00.000")</f>
        <v>#REF!</v>
      </c>
      <c r="D33" s="4" t="e">
        <f>VLOOKUP(C33,#REF!,4,FALSE)</f>
        <v>#REF!</v>
      </c>
      <c r="E33">
        <v>844</v>
      </c>
      <c r="F33"/>
      <c r="G33" s="5" t="s">
        <v>53</v>
      </c>
      <c r="H33" s="6"/>
      <c r="I33" s="6"/>
      <c r="J33" s="6"/>
      <c r="K33" s="7"/>
      <c r="L33" s="7">
        <v>0</v>
      </c>
      <c r="M33" s="7">
        <v>0</v>
      </c>
      <c r="N33" s="6">
        <v>10000</v>
      </c>
      <c r="O33" s="8"/>
      <c r="P33" s="9"/>
      <c r="Q33" s="9"/>
      <c r="R33" t="s">
        <v>39</v>
      </c>
    </row>
    <row r="34" spans="1:18" s="4" customFormat="1" ht="15" x14ac:dyDescent="0.25">
      <c r="A34" s="4" t="e">
        <f>CONCATENATE("E.",MID(#REF!,1,4),".00.00.000")</f>
        <v>#REF!</v>
      </c>
      <c r="B34" s="4" t="e">
        <f>VLOOKUP(A34,#REF!,4,FALSE)</f>
        <v>#REF!</v>
      </c>
      <c r="C34" s="4" t="e">
        <f>CONCATENATE("E.",MID(#REF!,1,7),".00.000")</f>
        <v>#REF!</v>
      </c>
      <c r="D34" s="4" t="e">
        <f>VLOOKUP(C34,#REF!,4,FALSE)</f>
        <v>#REF!</v>
      </c>
      <c r="E34">
        <v>846</v>
      </c>
      <c r="F34">
        <v>0</v>
      </c>
      <c r="G34" s="5" t="s">
        <v>54</v>
      </c>
      <c r="H34" s="6">
        <v>17000</v>
      </c>
      <c r="I34" s="6">
        <v>15002.02</v>
      </c>
      <c r="J34" s="6">
        <v>8000</v>
      </c>
      <c r="K34" s="7">
        <v>6327.12</v>
      </c>
      <c r="L34" s="7">
        <v>4000</v>
      </c>
      <c r="M34" s="7">
        <v>3470</v>
      </c>
      <c r="N34" s="6">
        <v>4000</v>
      </c>
      <c r="O34" s="8"/>
      <c r="P34" s="9">
        <v>0</v>
      </c>
      <c r="Q34" s="9">
        <v>0</v>
      </c>
      <c r="R34" t="s">
        <v>42</v>
      </c>
    </row>
    <row r="35" spans="1:18" s="4" customFormat="1" ht="15" x14ac:dyDescent="0.25">
      <c r="A35" s="4" t="e">
        <f>CONCATENATE("E.",MID(#REF!,1,4),".00.00.000")</f>
        <v>#REF!</v>
      </c>
      <c r="B35" s="4" t="e">
        <f>VLOOKUP(A35,#REF!,4,FALSE)</f>
        <v>#REF!</v>
      </c>
      <c r="C35" s="4" t="e">
        <f>CONCATENATE("E.",MID(#REF!,1,7),".00.000")</f>
        <v>#REF!</v>
      </c>
      <c r="D35" s="4" t="e">
        <f>VLOOKUP(C35,#REF!,4,FALSE)</f>
        <v>#REF!</v>
      </c>
      <c r="E35">
        <v>847</v>
      </c>
      <c r="F35">
        <v>0</v>
      </c>
      <c r="G35" s="5" t="s">
        <v>55</v>
      </c>
      <c r="H35" s="6">
        <v>9000</v>
      </c>
      <c r="I35" s="6">
        <v>8622.44</v>
      </c>
      <c r="J35" s="6">
        <v>9000</v>
      </c>
      <c r="K35" s="7">
        <v>8237.7099999999991</v>
      </c>
      <c r="L35" s="7">
        <v>9000</v>
      </c>
      <c r="M35" s="7">
        <v>7743.97</v>
      </c>
      <c r="N35" s="6">
        <v>8500</v>
      </c>
      <c r="O35" s="8">
        <v>8500</v>
      </c>
      <c r="P35" s="9">
        <v>8500</v>
      </c>
      <c r="Q35" s="9">
        <v>8500</v>
      </c>
      <c r="R35" t="s">
        <v>42</v>
      </c>
    </row>
    <row r="36" spans="1:18" s="4" customFormat="1" ht="15" x14ac:dyDescent="0.25">
      <c r="A36" s="4" t="e">
        <f>CONCATENATE("E.",MID(#REF!,1,4),".00.00.000")</f>
        <v>#REF!</v>
      </c>
      <c r="B36" s="4" t="e">
        <f>VLOOKUP(A36,#REF!,4,FALSE)</f>
        <v>#REF!</v>
      </c>
      <c r="C36" s="4" t="e">
        <f>CONCATENATE("E.",MID(#REF!,1,7),".00.000")</f>
        <v>#REF!</v>
      </c>
      <c r="D36" s="4" t="e">
        <f>VLOOKUP(C36,#REF!,4,FALSE)</f>
        <v>#REF!</v>
      </c>
      <c r="E36">
        <v>848</v>
      </c>
      <c r="F36">
        <v>0</v>
      </c>
      <c r="G36" s="5" t="s">
        <v>56</v>
      </c>
      <c r="H36" s="6">
        <v>300</v>
      </c>
      <c r="I36" s="6">
        <v>300</v>
      </c>
      <c r="J36" s="6">
        <v>0</v>
      </c>
      <c r="K36" s="7">
        <v>0</v>
      </c>
      <c r="L36" s="7">
        <v>0</v>
      </c>
      <c r="M36" s="7">
        <v>0</v>
      </c>
      <c r="N36" s="6">
        <v>0</v>
      </c>
      <c r="O36" s="8"/>
      <c r="P36" s="9">
        <v>0</v>
      </c>
      <c r="Q36" s="9">
        <v>0</v>
      </c>
      <c r="R36" t="s">
        <v>47</v>
      </c>
    </row>
    <row r="37" spans="1:18" s="4" customFormat="1" ht="15" x14ac:dyDescent="0.25">
      <c r="A37" s="4" t="e">
        <f>CONCATENATE("E.",MID(#REF!,1,4),".00.00.000")</f>
        <v>#REF!</v>
      </c>
      <c r="B37" s="4" t="e">
        <f>VLOOKUP(A37,#REF!,4,FALSE)</f>
        <v>#REF!</v>
      </c>
      <c r="C37" s="4" t="e">
        <f>CONCATENATE("E.",MID(#REF!,1,7),".00.000")</f>
        <v>#REF!</v>
      </c>
      <c r="D37" s="4" t="e">
        <f>VLOOKUP(C37,#REF!,4,FALSE)</f>
        <v>#REF!</v>
      </c>
      <c r="E37">
        <v>849</v>
      </c>
      <c r="F37">
        <v>0</v>
      </c>
      <c r="G37" s="5" t="s">
        <v>57</v>
      </c>
      <c r="H37" s="6">
        <v>11000</v>
      </c>
      <c r="I37" s="6">
        <v>12952.64</v>
      </c>
      <c r="J37" s="6">
        <v>0</v>
      </c>
      <c r="K37" s="7">
        <v>0</v>
      </c>
      <c r="L37" s="7">
        <v>0</v>
      </c>
      <c r="M37" s="7">
        <v>0</v>
      </c>
      <c r="N37" s="6">
        <v>0</v>
      </c>
      <c r="O37" s="8"/>
      <c r="P37" s="9">
        <v>0</v>
      </c>
      <c r="Q37" s="9">
        <v>0</v>
      </c>
      <c r="R37" t="s">
        <v>42</v>
      </c>
    </row>
    <row r="38" spans="1:18" s="4" customFormat="1" ht="15" x14ac:dyDescent="0.25">
      <c r="A38" s="4" t="e">
        <f>CONCATENATE("E.",MID(#REF!,1,4),".00.00.000")</f>
        <v>#REF!</v>
      </c>
      <c r="B38" s="4" t="e">
        <f>VLOOKUP(A38,#REF!,4,FALSE)</f>
        <v>#REF!</v>
      </c>
      <c r="C38" s="4" t="e">
        <f>CONCATENATE("E.",MID(#REF!,1,7),".00.000")</f>
        <v>#REF!</v>
      </c>
      <c r="D38" s="4" t="e">
        <f>VLOOKUP(C38,#REF!,4,FALSE)</f>
        <v>#REF!</v>
      </c>
      <c r="E38">
        <v>850</v>
      </c>
      <c r="F38">
        <v>0</v>
      </c>
      <c r="G38" s="5" t="s">
        <v>58</v>
      </c>
      <c r="H38" s="6">
        <v>1000</v>
      </c>
      <c r="I38" s="6">
        <v>600</v>
      </c>
      <c r="J38" s="6">
        <v>1000</v>
      </c>
      <c r="K38" s="7">
        <v>1200</v>
      </c>
      <c r="L38" s="7">
        <v>1000</v>
      </c>
      <c r="M38" s="7">
        <v>1200</v>
      </c>
      <c r="N38" s="6">
        <v>1000</v>
      </c>
      <c r="O38" s="8">
        <v>1000</v>
      </c>
      <c r="P38" s="9">
        <v>1000</v>
      </c>
      <c r="Q38" s="9">
        <v>1000</v>
      </c>
      <c r="R38" t="s">
        <v>42</v>
      </c>
    </row>
    <row r="39" spans="1:18" s="4" customFormat="1" ht="15" x14ac:dyDescent="0.25">
      <c r="A39" s="4" t="e">
        <f>CONCATENATE("E.",MID(#REF!,1,4),".00.00.000")</f>
        <v>#REF!</v>
      </c>
      <c r="B39" s="4" t="e">
        <f>VLOOKUP(A39,#REF!,4,FALSE)</f>
        <v>#REF!</v>
      </c>
      <c r="C39" s="4" t="e">
        <f>CONCATENATE("E.",MID(#REF!,1,7),".00.000")</f>
        <v>#REF!</v>
      </c>
      <c r="D39" s="4" t="e">
        <f>VLOOKUP(C39,#REF!,4,FALSE)</f>
        <v>#REF!</v>
      </c>
      <c r="E39">
        <v>851</v>
      </c>
      <c r="F39">
        <v>0</v>
      </c>
      <c r="G39" s="5" t="s">
        <v>59</v>
      </c>
      <c r="H39" s="6">
        <v>0</v>
      </c>
      <c r="I39" s="6">
        <v>0</v>
      </c>
      <c r="J39" s="6">
        <v>13000</v>
      </c>
      <c r="K39" s="7">
        <v>15146</v>
      </c>
      <c r="L39" s="7">
        <v>10000</v>
      </c>
      <c r="M39" s="7">
        <v>13086.81</v>
      </c>
      <c r="N39" s="6">
        <v>10000</v>
      </c>
      <c r="O39" s="8">
        <v>8500</v>
      </c>
      <c r="P39" s="9">
        <v>8500</v>
      </c>
      <c r="Q39" s="9">
        <v>8500</v>
      </c>
      <c r="R39" t="s">
        <v>42</v>
      </c>
    </row>
    <row r="40" spans="1:18" s="4" customFormat="1" ht="15" x14ac:dyDescent="0.25">
      <c r="A40" s="4" t="e">
        <f>CONCATENATE("E.",MID(#REF!,1,4),".00.00.000")</f>
        <v>#REF!</v>
      </c>
      <c r="B40" s="4" t="e">
        <f>VLOOKUP(A40,#REF!,4,FALSE)</f>
        <v>#REF!</v>
      </c>
      <c r="C40" s="4" t="e">
        <f>CONCATENATE("E.",MID(#REF!,1,7),".00.000")</f>
        <v>#REF!</v>
      </c>
      <c r="D40" s="4" t="e">
        <f>VLOOKUP(C40,#REF!,4,FALSE)</f>
        <v>#REF!</v>
      </c>
      <c r="E40">
        <v>915</v>
      </c>
      <c r="F40">
        <v>0</v>
      </c>
      <c r="G40" s="5" t="s">
        <v>60</v>
      </c>
      <c r="H40" s="6">
        <v>41000</v>
      </c>
      <c r="I40" s="6">
        <v>43660</v>
      </c>
      <c r="J40" s="6">
        <v>41000</v>
      </c>
      <c r="K40" s="7">
        <v>47900</v>
      </c>
      <c r="L40" s="7">
        <v>41000</v>
      </c>
      <c r="M40" s="7">
        <v>41000</v>
      </c>
      <c r="N40" s="6">
        <v>45000</v>
      </c>
      <c r="O40" s="8">
        <v>50700</v>
      </c>
      <c r="P40" s="9">
        <v>45000</v>
      </c>
      <c r="Q40" s="9">
        <v>45000</v>
      </c>
      <c r="R40" t="s">
        <v>42</v>
      </c>
    </row>
    <row r="41" spans="1:18" s="4" customFormat="1" ht="15" x14ac:dyDescent="0.25">
      <c r="A41" s="4" t="e">
        <f>CONCATENATE("E.",MID(#REF!,1,4),".00.00.000")</f>
        <v>#REF!</v>
      </c>
      <c r="B41" s="4" t="e">
        <f>VLOOKUP(A41,#REF!,4,FALSE)</f>
        <v>#REF!</v>
      </c>
      <c r="C41" s="4" t="e">
        <f>CONCATENATE("E.",MID(#REF!,1,7),".00.000")</f>
        <v>#REF!</v>
      </c>
      <c r="D41" s="4" t="e">
        <f>VLOOKUP(C41,#REF!,4,FALSE)</f>
        <v>#REF!</v>
      </c>
      <c r="E41">
        <v>941</v>
      </c>
      <c r="F41">
        <v>0</v>
      </c>
      <c r="G41" s="5" t="s">
        <v>61</v>
      </c>
      <c r="H41" s="6">
        <v>13000</v>
      </c>
      <c r="I41" s="6">
        <v>13350</v>
      </c>
      <c r="J41" s="6">
        <v>13000</v>
      </c>
      <c r="K41" s="7">
        <v>21350</v>
      </c>
      <c r="L41" s="7">
        <v>19000</v>
      </c>
      <c r="M41" s="7">
        <v>19000</v>
      </c>
      <c r="N41" s="6">
        <v>15000</v>
      </c>
      <c r="O41" s="8">
        <v>15000</v>
      </c>
      <c r="P41" s="9">
        <v>15000</v>
      </c>
      <c r="Q41" s="9">
        <v>15000</v>
      </c>
      <c r="R41" t="s">
        <v>42</v>
      </c>
    </row>
    <row r="42" spans="1:18" s="4" customFormat="1" ht="15" x14ac:dyDescent="0.25">
      <c r="A42" s="4" t="e">
        <f>CONCATENATE("E.",MID(#REF!,1,4),".00.00.000")</f>
        <v>#REF!</v>
      </c>
      <c r="B42" s="4" t="e">
        <f>VLOOKUP(A42,#REF!,4,FALSE)</f>
        <v>#REF!</v>
      </c>
      <c r="C42" s="4" t="e">
        <f>CONCATENATE("E.",MID(#REF!,1,7),".00.000")</f>
        <v>#REF!</v>
      </c>
      <c r="D42" s="4" t="e">
        <f>VLOOKUP(C42,#REF!,4,FALSE)</f>
        <v>#REF!</v>
      </c>
      <c r="E42">
        <v>947</v>
      </c>
      <c r="F42">
        <v>0</v>
      </c>
      <c r="G42" s="5" t="s">
        <v>62</v>
      </c>
      <c r="H42" s="6">
        <v>0</v>
      </c>
      <c r="I42" s="6">
        <v>0</v>
      </c>
      <c r="J42" s="6">
        <v>5000</v>
      </c>
      <c r="K42" s="7">
        <v>4800</v>
      </c>
      <c r="L42" s="7">
        <v>3700</v>
      </c>
      <c r="M42" s="7">
        <v>3700</v>
      </c>
      <c r="N42" s="6">
        <v>5000</v>
      </c>
      <c r="O42" s="8">
        <v>5000</v>
      </c>
      <c r="P42" s="9">
        <v>5000</v>
      </c>
      <c r="Q42" s="9">
        <v>5000</v>
      </c>
      <c r="R42" t="s">
        <v>42</v>
      </c>
    </row>
    <row r="43" spans="1:18" s="4" customFormat="1" ht="15" x14ac:dyDescent="0.25">
      <c r="A43" s="4" t="e">
        <f>CONCATENATE("E.",MID(#REF!,1,4),".00.00.000")</f>
        <v>#REF!</v>
      </c>
      <c r="B43" s="4" t="e">
        <f>VLOOKUP(A43,#REF!,4,FALSE)</f>
        <v>#REF!</v>
      </c>
      <c r="C43" s="4" t="e">
        <f>CONCATENATE("E.",MID(#REF!,1,7),".00.000")</f>
        <v>#REF!</v>
      </c>
      <c r="D43" s="4" t="e">
        <f>VLOOKUP(C43,#REF!,4,FALSE)</f>
        <v>#REF!</v>
      </c>
      <c r="E43">
        <v>1184</v>
      </c>
      <c r="F43"/>
      <c r="G43" s="5" t="s">
        <v>63</v>
      </c>
      <c r="H43" s="6"/>
      <c r="I43" s="6"/>
      <c r="J43" s="6"/>
      <c r="K43" s="7"/>
      <c r="L43" s="7"/>
      <c r="M43" s="7"/>
      <c r="N43" s="6"/>
      <c r="O43" s="8">
        <v>120000</v>
      </c>
      <c r="P43" s="9"/>
      <c r="Q43" s="9"/>
      <c r="R43"/>
    </row>
    <row r="44" spans="1:18" s="4" customFormat="1" ht="15" x14ac:dyDescent="0.25">
      <c r="A44" s="4" t="e">
        <f>CONCATENATE("E.",MID(#REF!,1,4),".00.00.000")</f>
        <v>#REF!</v>
      </c>
      <c r="B44" s="4" t="e">
        <f>VLOOKUP(A44,#REF!,4,FALSE)</f>
        <v>#REF!</v>
      </c>
      <c r="C44" s="4" t="e">
        <f>CONCATENATE("E.",MID(#REF!,1,7),".00.000")</f>
        <v>#REF!</v>
      </c>
      <c r="D44" s="4" t="e">
        <f>VLOOKUP(C44,#REF!,4,FALSE)</f>
        <v>#REF!</v>
      </c>
      <c r="E44">
        <v>1185</v>
      </c>
      <c r="F44">
        <v>0</v>
      </c>
      <c r="G44" s="5" t="s">
        <v>64</v>
      </c>
      <c r="H44" s="6">
        <v>100000</v>
      </c>
      <c r="I44" s="6">
        <v>67460.52</v>
      </c>
      <c r="J44" s="6">
        <v>80000</v>
      </c>
      <c r="K44" s="7">
        <v>72363.460000000006</v>
      </c>
      <c r="L44" s="7">
        <v>75000</v>
      </c>
      <c r="M44" s="7">
        <v>66794.210000000006</v>
      </c>
      <c r="N44" s="6">
        <v>70000</v>
      </c>
      <c r="O44" s="8">
        <v>0</v>
      </c>
      <c r="P44" s="9">
        <v>70000</v>
      </c>
      <c r="Q44" s="9">
        <v>70000</v>
      </c>
      <c r="R44" t="s">
        <v>23</v>
      </c>
    </row>
    <row r="45" spans="1:18" s="4" customFormat="1" ht="15" x14ac:dyDescent="0.25">
      <c r="A45" s="4" t="e">
        <f>CONCATENATE("E.",MID(#REF!,1,4),".00.00.000")</f>
        <v>#REF!</v>
      </c>
      <c r="B45" s="4" t="e">
        <f>VLOOKUP(A45,#REF!,4,FALSE)</f>
        <v>#REF!</v>
      </c>
      <c r="C45" s="4" t="e">
        <f>CONCATENATE("E.",MID(#REF!,1,7),".00.000")</f>
        <v>#REF!</v>
      </c>
      <c r="D45" s="4" t="e">
        <f>VLOOKUP(C45,#REF!,4,FALSE)</f>
        <v>#REF!</v>
      </c>
      <c r="E45">
        <v>1190</v>
      </c>
      <c r="F45">
        <v>0</v>
      </c>
      <c r="G45" s="5" t="s">
        <v>65</v>
      </c>
      <c r="H45" s="6">
        <v>20000</v>
      </c>
      <c r="I45" s="6">
        <v>16025.81</v>
      </c>
      <c r="J45" s="6">
        <v>20000</v>
      </c>
      <c r="K45" s="7">
        <v>13566.51</v>
      </c>
      <c r="L45" s="7">
        <v>20000</v>
      </c>
      <c r="M45" s="7">
        <v>17368.240000000002</v>
      </c>
      <c r="N45" s="6">
        <v>20000</v>
      </c>
      <c r="O45" s="8">
        <v>20000</v>
      </c>
      <c r="P45" s="9">
        <v>20000</v>
      </c>
      <c r="Q45" s="9">
        <v>20000</v>
      </c>
      <c r="R45" t="s">
        <v>19</v>
      </c>
    </row>
    <row r="46" spans="1:18" s="4" customFormat="1" ht="15" x14ac:dyDescent="0.25">
      <c r="A46" s="4" t="e">
        <f>CONCATENATE("E.",MID(#REF!,1,4),".00.00.000")</f>
        <v>#REF!</v>
      </c>
      <c r="B46" s="4" t="e">
        <f>VLOOKUP(A46,#REF!,4,FALSE)</f>
        <v>#REF!</v>
      </c>
      <c r="C46" s="4" t="e">
        <f>CONCATENATE("E.",MID(#REF!,1,7),".00.000")</f>
        <v>#REF!</v>
      </c>
      <c r="D46" s="4" t="e">
        <f>VLOOKUP(C46,#REF!,4,FALSE)</f>
        <v>#REF!</v>
      </c>
      <c r="E46">
        <v>1191</v>
      </c>
      <c r="F46">
        <v>0</v>
      </c>
      <c r="G46" s="5" t="s">
        <v>66</v>
      </c>
      <c r="H46" s="6">
        <v>45000</v>
      </c>
      <c r="I46" s="6">
        <v>49699.58</v>
      </c>
      <c r="J46" s="6">
        <v>45000</v>
      </c>
      <c r="K46" s="7">
        <v>54617.18</v>
      </c>
      <c r="L46" s="7">
        <v>50000</v>
      </c>
      <c r="M46" s="7">
        <v>53836.03</v>
      </c>
      <c r="N46" s="6">
        <v>55000</v>
      </c>
      <c r="O46" s="8">
        <v>80000</v>
      </c>
      <c r="P46" s="9">
        <v>55000</v>
      </c>
      <c r="Q46" s="9">
        <v>55000</v>
      </c>
      <c r="R46" t="s">
        <v>47</v>
      </c>
    </row>
    <row r="47" spans="1:18" s="4" customFormat="1" ht="15" x14ac:dyDescent="0.25">
      <c r="A47" s="4" t="e">
        <f>CONCATENATE("E.",MID(#REF!,1,4),".00.00.000")</f>
        <v>#REF!</v>
      </c>
      <c r="B47" s="4" t="e">
        <f>VLOOKUP(A47,#REF!,4,FALSE)</f>
        <v>#REF!</v>
      </c>
      <c r="C47" s="4" t="e">
        <f>CONCATENATE("E.",MID(#REF!,1,7),".00.000")</f>
        <v>#REF!</v>
      </c>
      <c r="D47" s="4" t="e">
        <f>VLOOKUP(C47,#REF!,4,FALSE)</f>
        <v>#REF!</v>
      </c>
      <c r="E47">
        <v>1200</v>
      </c>
      <c r="F47">
        <v>0</v>
      </c>
      <c r="G47" s="5" t="s">
        <v>67</v>
      </c>
      <c r="H47" s="6">
        <v>11000</v>
      </c>
      <c r="I47" s="6">
        <v>9460.1</v>
      </c>
      <c r="J47" s="6">
        <v>20000</v>
      </c>
      <c r="K47" s="7">
        <v>8250</v>
      </c>
      <c r="L47" s="7">
        <v>15000</v>
      </c>
      <c r="M47" s="7">
        <v>6033.24</v>
      </c>
      <c r="N47" s="6">
        <v>10000</v>
      </c>
      <c r="O47" s="8">
        <v>10000</v>
      </c>
      <c r="P47" s="9">
        <v>10000</v>
      </c>
      <c r="Q47" s="9">
        <v>10000</v>
      </c>
      <c r="R47" t="s">
        <v>19</v>
      </c>
    </row>
    <row r="48" spans="1:18" s="4" customFormat="1" ht="15" x14ac:dyDescent="0.25">
      <c r="A48" s="4" t="e">
        <f>CONCATENATE("E.",MID(#REF!,1,4),".00.00.000")</f>
        <v>#REF!</v>
      </c>
      <c r="B48" s="4" t="e">
        <f>VLOOKUP(A48,#REF!,4,FALSE)</f>
        <v>#REF!</v>
      </c>
      <c r="C48" s="4" t="e">
        <f>CONCATENATE("E.",MID(#REF!,1,7),".00.000")</f>
        <v>#REF!</v>
      </c>
      <c r="D48" s="4" t="e">
        <f>VLOOKUP(C48,#REF!,4,FALSE)</f>
        <v>#REF!</v>
      </c>
      <c r="E48">
        <v>1230</v>
      </c>
      <c r="F48">
        <v>0</v>
      </c>
      <c r="G48" s="5" t="s">
        <v>68</v>
      </c>
      <c r="H48" s="6">
        <v>1000</v>
      </c>
      <c r="I48" s="6">
        <v>582.82000000000005</v>
      </c>
      <c r="J48" s="6">
        <v>1000</v>
      </c>
      <c r="K48" s="7">
        <v>1202.98</v>
      </c>
      <c r="L48" s="7">
        <v>1000</v>
      </c>
      <c r="M48" s="7">
        <v>2206.6</v>
      </c>
      <c r="N48" s="6">
        <v>1000</v>
      </c>
      <c r="O48" s="8">
        <v>1000</v>
      </c>
      <c r="P48" s="9">
        <v>1000</v>
      </c>
      <c r="Q48" s="9">
        <v>1000</v>
      </c>
      <c r="R48" t="s">
        <v>19</v>
      </c>
    </row>
    <row r="49" spans="1:18" s="4" customFormat="1" ht="15" x14ac:dyDescent="0.25">
      <c r="A49" s="4" t="e">
        <f>CONCATENATE("E.",MID(#REF!,1,4),".00.00.000")</f>
        <v>#REF!</v>
      </c>
      <c r="B49" s="4" t="e">
        <f>VLOOKUP(A49,#REF!,4,FALSE)</f>
        <v>#REF!</v>
      </c>
      <c r="C49" s="4" t="e">
        <f>CONCATENATE("E.",MID(#REF!,1,7),".00.000")</f>
        <v>#REF!</v>
      </c>
      <c r="D49" s="4" t="e">
        <f>VLOOKUP(C49,#REF!,4,FALSE)</f>
        <v>#REF!</v>
      </c>
      <c r="E49">
        <v>1270</v>
      </c>
      <c r="F49">
        <v>0</v>
      </c>
      <c r="G49" s="5" t="s">
        <v>69</v>
      </c>
      <c r="H49" s="6">
        <v>24000</v>
      </c>
      <c r="I49" s="6">
        <v>13494.26</v>
      </c>
      <c r="J49" s="6">
        <v>21000</v>
      </c>
      <c r="K49" s="7">
        <v>20688.98</v>
      </c>
      <c r="L49" s="7">
        <v>16840</v>
      </c>
      <c r="M49" s="7">
        <v>17015</v>
      </c>
      <c r="N49" s="6">
        <v>15000</v>
      </c>
      <c r="O49" s="8">
        <v>15000</v>
      </c>
      <c r="P49" s="9">
        <v>15000</v>
      </c>
      <c r="Q49" s="9">
        <v>15000</v>
      </c>
      <c r="R49" t="s">
        <v>39</v>
      </c>
    </row>
    <row r="50" spans="1:18" s="4" customFormat="1" ht="15" x14ac:dyDescent="0.25">
      <c r="A50" s="4" t="e">
        <f>CONCATENATE("E.",MID(#REF!,1,4),".00.00.000")</f>
        <v>#REF!</v>
      </c>
      <c r="B50" s="4" t="e">
        <f>VLOOKUP(A50,#REF!,4,FALSE)</f>
        <v>#REF!</v>
      </c>
      <c r="C50" s="4" t="e">
        <f>CONCATENATE("E.",MID(#REF!,1,7),".00.000")</f>
        <v>#REF!</v>
      </c>
      <c r="D50" s="4" t="e">
        <f>VLOOKUP(C50,#REF!,4,FALSE)</f>
        <v>#REF!</v>
      </c>
      <c r="E50">
        <v>1280</v>
      </c>
      <c r="F50">
        <v>0</v>
      </c>
      <c r="G50" s="5" t="s">
        <v>70</v>
      </c>
      <c r="H50" s="6">
        <v>185000</v>
      </c>
      <c r="I50" s="6">
        <v>193283.8</v>
      </c>
      <c r="J50" s="6">
        <v>185000</v>
      </c>
      <c r="K50" s="7">
        <v>200202.49</v>
      </c>
      <c r="L50" s="7">
        <v>125000</v>
      </c>
      <c r="M50" s="7">
        <v>119969.04</v>
      </c>
      <c r="N50" s="6">
        <v>0</v>
      </c>
      <c r="O50" s="8"/>
      <c r="P50" s="9"/>
      <c r="Q50" s="9"/>
      <c r="R50" t="s">
        <v>39</v>
      </c>
    </row>
    <row r="51" spans="1:18" s="4" customFormat="1" ht="15" x14ac:dyDescent="0.25">
      <c r="A51" s="4" t="e">
        <f>CONCATENATE("E.",MID(#REF!,1,4),".00.00.000")</f>
        <v>#REF!</v>
      </c>
      <c r="B51" s="4" t="e">
        <f>VLOOKUP(A51,#REF!,4,FALSE)</f>
        <v>#REF!</v>
      </c>
      <c r="C51" s="4" t="e">
        <f>CONCATENATE("E.",MID(#REF!,1,7),".00.000")</f>
        <v>#REF!</v>
      </c>
      <c r="D51" s="4" t="e">
        <f>VLOOKUP(C51,#REF!,4,FALSE)</f>
        <v>#REF!</v>
      </c>
      <c r="E51">
        <v>1290</v>
      </c>
      <c r="F51">
        <v>0</v>
      </c>
      <c r="G51" s="5" t="s">
        <v>71</v>
      </c>
      <c r="H51" s="6">
        <v>130000</v>
      </c>
      <c r="I51" s="6">
        <v>122294.09</v>
      </c>
      <c r="J51" s="6">
        <v>120000</v>
      </c>
      <c r="K51" s="7">
        <v>132138.34</v>
      </c>
      <c r="L51" s="7">
        <v>120000</v>
      </c>
      <c r="M51" s="7">
        <v>114499.06</v>
      </c>
      <c r="N51" s="6">
        <v>58000</v>
      </c>
      <c r="O51" s="8">
        <v>160000</v>
      </c>
      <c r="P51" s="9">
        <v>160000</v>
      </c>
      <c r="Q51" s="9">
        <v>160000</v>
      </c>
      <c r="R51" t="s">
        <v>42</v>
      </c>
    </row>
    <row r="52" spans="1:18" s="4" customFormat="1" ht="15" x14ac:dyDescent="0.25">
      <c r="A52" s="4" t="e">
        <f>CONCATENATE("E.",MID(#REF!,1,4),".00.00.000")</f>
        <v>#REF!</v>
      </c>
      <c r="B52" s="4" t="e">
        <f>VLOOKUP(A52,#REF!,4,FALSE)</f>
        <v>#REF!</v>
      </c>
      <c r="C52" s="4" t="e">
        <f>CONCATENATE("E.",MID(#REF!,1,7),".00.000")</f>
        <v>#REF!</v>
      </c>
      <c r="D52" s="4" t="e">
        <f>VLOOKUP(C52,#REF!,4,FALSE)</f>
        <v>#REF!</v>
      </c>
      <c r="E52">
        <v>1291</v>
      </c>
      <c r="F52">
        <v>0</v>
      </c>
      <c r="G52" s="5" t="s">
        <v>72</v>
      </c>
      <c r="H52" s="6">
        <v>6500</v>
      </c>
      <c r="I52" s="6">
        <v>6087.56</v>
      </c>
      <c r="J52" s="6">
        <v>4000</v>
      </c>
      <c r="K52" s="7">
        <v>3543</v>
      </c>
      <c r="L52" s="7">
        <v>3000</v>
      </c>
      <c r="M52" s="7">
        <v>0</v>
      </c>
      <c r="N52" s="6">
        <v>1500</v>
      </c>
      <c r="O52" s="8"/>
      <c r="P52" s="9">
        <v>0</v>
      </c>
      <c r="Q52" s="9">
        <v>0</v>
      </c>
      <c r="R52" t="s">
        <v>42</v>
      </c>
    </row>
    <row r="53" spans="1:18" s="4" customFormat="1" ht="15" x14ac:dyDescent="0.25">
      <c r="A53" s="4" t="e">
        <f>CONCATENATE("E.",MID(#REF!,1,4),".00.00.000")</f>
        <v>#REF!</v>
      </c>
      <c r="B53" s="4" t="e">
        <f>VLOOKUP(A53,#REF!,4,FALSE)</f>
        <v>#REF!</v>
      </c>
      <c r="C53" s="4" t="e">
        <f>CONCATENATE("E.",MID(#REF!,1,7),".00.000")</f>
        <v>#REF!</v>
      </c>
      <c r="D53" s="4" t="e">
        <f>VLOOKUP(C53,#REF!,4,FALSE)</f>
        <v>#REF!</v>
      </c>
      <c r="E53">
        <v>1292</v>
      </c>
      <c r="F53">
        <v>0</v>
      </c>
      <c r="G53" s="5" t="s">
        <v>73</v>
      </c>
      <c r="H53" s="6">
        <v>67000</v>
      </c>
      <c r="I53" s="6">
        <v>65728.899999999994</v>
      </c>
      <c r="J53" s="6">
        <v>67000</v>
      </c>
      <c r="K53" s="7">
        <v>66095</v>
      </c>
      <c r="L53" s="7">
        <v>70000</v>
      </c>
      <c r="M53" s="7">
        <v>74757.91</v>
      </c>
      <c r="N53" s="6">
        <v>37000</v>
      </c>
      <c r="O53" s="8">
        <v>75000</v>
      </c>
      <c r="P53" s="9">
        <v>75000</v>
      </c>
      <c r="Q53" s="9">
        <v>75000</v>
      </c>
      <c r="R53" t="s">
        <v>42</v>
      </c>
    </row>
    <row r="54" spans="1:18" s="4" customFormat="1" ht="15" x14ac:dyDescent="0.25">
      <c r="A54" s="4" t="e">
        <f>CONCATENATE("E.",MID(#REF!,1,4),".00.00.000")</f>
        <v>#REF!</v>
      </c>
      <c r="B54" s="4" t="e">
        <f>VLOOKUP(A54,#REF!,4,FALSE)</f>
        <v>#REF!</v>
      </c>
      <c r="C54" s="4" t="e">
        <f>CONCATENATE("E.",MID(#REF!,1,7),".00.000")</f>
        <v>#REF!</v>
      </c>
      <c r="D54" s="4" t="e">
        <f>VLOOKUP(C54,#REF!,4,FALSE)</f>
        <v>#REF!</v>
      </c>
      <c r="E54">
        <v>1355</v>
      </c>
      <c r="F54">
        <v>0</v>
      </c>
      <c r="G54" s="5" t="s">
        <v>74</v>
      </c>
      <c r="H54" s="6">
        <v>0</v>
      </c>
      <c r="I54" s="6">
        <v>1800</v>
      </c>
      <c r="J54" s="6">
        <v>0</v>
      </c>
      <c r="K54" s="7">
        <v>974.75</v>
      </c>
      <c r="L54" s="7">
        <v>21000</v>
      </c>
      <c r="M54" s="7">
        <v>21000</v>
      </c>
      <c r="N54" s="6">
        <v>0</v>
      </c>
      <c r="O54" s="8"/>
      <c r="P54" s="9">
        <v>0</v>
      </c>
      <c r="Q54" s="9">
        <v>0</v>
      </c>
      <c r="R54" t="s">
        <v>42</v>
      </c>
    </row>
    <row r="55" spans="1:18" s="4" customFormat="1" ht="15" x14ac:dyDescent="0.25">
      <c r="A55" s="4" t="e">
        <f>CONCATENATE("E.",MID(#REF!,1,4),".00.00.000")</f>
        <v>#REF!</v>
      </c>
      <c r="B55" s="4" t="e">
        <f>VLOOKUP(A55,#REF!,4,FALSE)</f>
        <v>#REF!</v>
      </c>
      <c r="C55" s="4" t="e">
        <f>CONCATENATE("E.",MID(#REF!,1,7),".00.000")</f>
        <v>#REF!</v>
      </c>
      <c r="D55" s="4" t="e">
        <f>VLOOKUP(C55,#REF!,4,FALSE)</f>
        <v>#REF!</v>
      </c>
      <c r="E55">
        <v>1390</v>
      </c>
      <c r="F55">
        <v>0</v>
      </c>
      <c r="G55" s="5" t="s">
        <v>75</v>
      </c>
      <c r="H55" s="6">
        <v>0</v>
      </c>
      <c r="I55" s="6">
        <v>0</v>
      </c>
      <c r="J55" s="6">
        <v>58300</v>
      </c>
      <c r="K55" s="7">
        <v>58261.78</v>
      </c>
      <c r="L55" s="7">
        <v>24000</v>
      </c>
      <c r="M55" s="7">
        <v>23456.81</v>
      </c>
      <c r="N55" s="6">
        <v>0</v>
      </c>
      <c r="O55" s="8"/>
      <c r="P55" s="9"/>
      <c r="Q55" s="9"/>
      <c r="R55" t="s">
        <v>23</v>
      </c>
    </row>
    <row r="56" spans="1:18" s="4" customFormat="1" ht="15" x14ac:dyDescent="0.25">
      <c r="A56" s="4" t="e">
        <f>CONCATENATE("E.",MID(#REF!,1,4),".00.00.000")</f>
        <v>#REF!</v>
      </c>
      <c r="B56" s="4" t="e">
        <f>VLOOKUP(A56,#REF!,4,FALSE)</f>
        <v>#REF!</v>
      </c>
      <c r="C56" s="4" t="e">
        <f>CONCATENATE("E.",MID(#REF!,1,7),".00.000")</f>
        <v>#REF!</v>
      </c>
      <c r="D56" s="4" t="e">
        <f>VLOOKUP(C56,#REF!,4,FALSE)</f>
        <v>#REF!</v>
      </c>
      <c r="E56">
        <v>1392</v>
      </c>
      <c r="F56">
        <v>0</v>
      </c>
      <c r="G56" s="5" t="s">
        <v>76</v>
      </c>
      <c r="H56" s="6">
        <v>29800</v>
      </c>
      <c r="I56" s="6">
        <v>29833.11</v>
      </c>
      <c r="J56" s="6">
        <v>70000</v>
      </c>
      <c r="K56" s="7">
        <v>71904.88</v>
      </c>
      <c r="L56" s="7">
        <v>21000</v>
      </c>
      <c r="M56" s="7">
        <v>21011.82</v>
      </c>
      <c r="N56" s="6">
        <v>0</v>
      </c>
      <c r="O56" s="8"/>
      <c r="P56" s="9"/>
      <c r="Q56" s="9"/>
      <c r="R56" t="s">
        <v>23</v>
      </c>
    </row>
    <row r="57" spans="1:18" s="4" customFormat="1" ht="15" x14ac:dyDescent="0.25">
      <c r="A57" s="4" t="e">
        <f>CONCATENATE("E.",MID(#REF!,1,4),".00.00.000")</f>
        <v>#REF!</v>
      </c>
      <c r="B57" s="4" t="e">
        <f>VLOOKUP(A57,#REF!,4,FALSE)</f>
        <v>#REF!</v>
      </c>
      <c r="C57" s="4" t="e">
        <f>CONCATENATE("E.",MID(#REF!,1,7),".00.000")</f>
        <v>#REF!</v>
      </c>
      <c r="D57" s="4" t="e">
        <f>VLOOKUP(C57,#REF!,4,FALSE)</f>
        <v>#REF!</v>
      </c>
      <c r="E57">
        <v>1393</v>
      </c>
      <c r="F57">
        <v>0</v>
      </c>
      <c r="G57" s="5" t="s">
        <v>77</v>
      </c>
      <c r="H57" s="6">
        <v>48500</v>
      </c>
      <c r="I57" s="6">
        <v>55302.07</v>
      </c>
      <c r="J57" s="6">
        <v>40000</v>
      </c>
      <c r="K57" s="7">
        <v>24838.93</v>
      </c>
      <c r="L57" s="7">
        <v>40000</v>
      </c>
      <c r="M57" s="7">
        <v>55121.97</v>
      </c>
      <c r="N57" s="6">
        <v>40000</v>
      </c>
      <c r="O57" s="8">
        <v>50000</v>
      </c>
      <c r="P57" s="9">
        <v>40000</v>
      </c>
      <c r="Q57" s="9">
        <v>40000</v>
      </c>
      <c r="R57" t="s">
        <v>47</v>
      </c>
    </row>
    <row r="58" spans="1:18" s="4" customFormat="1" ht="15" x14ac:dyDescent="0.25">
      <c r="A58" s="4" t="e">
        <f>CONCATENATE("E.",MID(#REF!,1,4),".00.00.000")</f>
        <v>#REF!</v>
      </c>
      <c r="B58" s="4" t="e">
        <f>VLOOKUP(A58,#REF!,4,FALSE)</f>
        <v>#REF!</v>
      </c>
      <c r="C58" s="4" t="e">
        <f>CONCATENATE("E.",MID(#REF!,1,7),".00.000")</f>
        <v>#REF!</v>
      </c>
      <c r="D58" s="4" t="e">
        <f>VLOOKUP(C58,#REF!,4,FALSE)</f>
        <v>#REF!</v>
      </c>
      <c r="E58">
        <v>1450</v>
      </c>
      <c r="F58">
        <v>0</v>
      </c>
      <c r="G58" s="5" t="s">
        <v>78</v>
      </c>
      <c r="H58" s="6">
        <v>24000</v>
      </c>
      <c r="I58" s="6">
        <v>27202.5</v>
      </c>
      <c r="J58" s="6">
        <v>24000</v>
      </c>
      <c r="K58" s="7">
        <v>23913.85</v>
      </c>
      <c r="L58" s="7">
        <v>24000</v>
      </c>
      <c r="M58" s="7">
        <v>26882.5</v>
      </c>
      <c r="N58" s="6">
        <v>24000</v>
      </c>
      <c r="O58" s="8">
        <v>19000</v>
      </c>
      <c r="P58" s="9">
        <v>24000</v>
      </c>
      <c r="Q58" s="9">
        <v>24000</v>
      </c>
      <c r="R58" t="s">
        <v>47</v>
      </c>
    </row>
    <row r="59" spans="1:18" s="4" customFormat="1" ht="15" x14ac:dyDescent="0.25">
      <c r="A59" s="4" t="e">
        <f>CONCATENATE("E.",MID(#REF!,1,4),".00.00.000")</f>
        <v>#REF!</v>
      </c>
      <c r="B59" s="4" t="e">
        <f>VLOOKUP(A59,#REF!,4,FALSE)</f>
        <v>#REF!</v>
      </c>
      <c r="C59" s="4" t="e">
        <f>CONCATENATE("E.",MID(#REF!,1,7),".00.000")</f>
        <v>#REF!</v>
      </c>
      <c r="D59" s="4" t="e">
        <f>VLOOKUP(C59,#REF!,4,FALSE)</f>
        <v>#REF!</v>
      </c>
      <c r="E59">
        <v>1463</v>
      </c>
      <c r="F59">
        <v>0</v>
      </c>
      <c r="G59" s="5" t="s">
        <v>79</v>
      </c>
      <c r="H59" s="6">
        <v>50000</v>
      </c>
      <c r="I59" s="6">
        <v>50000</v>
      </c>
      <c r="J59" s="6">
        <v>50000</v>
      </c>
      <c r="K59" s="7">
        <v>50000</v>
      </c>
      <c r="L59" s="7">
        <v>50000</v>
      </c>
      <c r="M59" s="7">
        <v>50000</v>
      </c>
      <c r="N59" s="6">
        <v>30000</v>
      </c>
      <c r="O59" s="8">
        <v>30000</v>
      </c>
      <c r="P59" s="9">
        <v>30000</v>
      </c>
      <c r="Q59" s="9">
        <v>30000</v>
      </c>
      <c r="R59" t="s">
        <v>23</v>
      </c>
    </row>
    <row r="60" spans="1:18" s="4" customFormat="1" ht="15" x14ac:dyDescent="0.25">
      <c r="A60" s="4" t="e">
        <f>CONCATENATE("E.",MID(#REF!,1,4),".00.00.000")</f>
        <v>#REF!</v>
      </c>
      <c r="B60" s="4" t="e">
        <f>VLOOKUP(A60,#REF!,4,FALSE)</f>
        <v>#REF!</v>
      </c>
      <c r="C60" s="4" t="e">
        <f>CONCATENATE("E.",MID(#REF!,1,7),".00.000")</f>
        <v>#REF!</v>
      </c>
      <c r="D60" s="4" t="e">
        <f>VLOOKUP(C60,#REF!,4,FALSE)</f>
        <v>#REF!</v>
      </c>
      <c r="E60">
        <v>1464</v>
      </c>
      <c r="F60">
        <v>0</v>
      </c>
      <c r="G60" s="5" t="s">
        <v>80</v>
      </c>
      <c r="H60" s="6">
        <v>2700</v>
      </c>
      <c r="I60" s="6">
        <v>2700</v>
      </c>
      <c r="J60" s="6">
        <v>5000</v>
      </c>
      <c r="K60" s="7">
        <v>2440</v>
      </c>
      <c r="L60" s="7">
        <v>0</v>
      </c>
      <c r="M60" s="7">
        <v>0</v>
      </c>
      <c r="N60" s="6">
        <v>0</v>
      </c>
      <c r="O60" s="8"/>
      <c r="P60" s="9"/>
      <c r="Q60" s="9"/>
      <c r="R60" t="s">
        <v>19</v>
      </c>
    </row>
    <row r="61" spans="1:18" s="4" customFormat="1" ht="15" x14ac:dyDescent="0.25">
      <c r="A61" s="4" t="e">
        <f>CONCATENATE("E.",MID(#REF!,1,4),".00.00.000")</f>
        <v>#REF!</v>
      </c>
      <c r="B61" s="4" t="e">
        <f>VLOOKUP(A61,#REF!,4,FALSE)</f>
        <v>#REF!</v>
      </c>
      <c r="C61" s="4" t="e">
        <f>CONCATENATE("E.",MID(#REF!,1,7),".00.000")</f>
        <v>#REF!</v>
      </c>
      <c r="D61" s="4" t="e">
        <f>VLOOKUP(C61,#REF!,4,FALSE)</f>
        <v>#REF!</v>
      </c>
      <c r="E61">
        <v>1465</v>
      </c>
      <c r="F61">
        <v>0</v>
      </c>
      <c r="G61" s="5" t="s">
        <v>81</v>
      </c>
      <c r="H61" s="6">
        <v>2000</v>
      </c>
      <c r="I61" s="6">
        <v>150</v>
      </c>
      <c r="J61" s="6">
        <v>2000</v>
      </c>
      <c r="K61" s="7">
        <v>400</v>
      </c>
      <c r="L61" s="7">
        <v>2000</v>
      </c>
      <c r="M61" s="7">
        <v>0</v>
      </c>
      <c r="N61" s="6">
        <v>2000</v>
      </c>
      <c r="O61" s="8">
        <v>2000</v>
      </c>
      <c r="P61" s="9">
        <v>2000</v>
      </c>
      <c r="Q61" s="9">
        <v>2000</v>
      </c>
      <c r="R61" t="s">
        <v>47</v>
      </c>
    </row>
    <row r="62" spans="1:18" s="4" customFormat="1" ht="15" x14ac:dyDescent="0.25">
      <c r="A62" s="4" t="e">
        <f>CONCATENATE("E.",MID(#REF!,1,4),".00.00.000")</f>
        <v>#REF!</v>
      </c>
      <c r="B62" s="4" t="e">
        <f>VLOOKUP(A62,#REF!,4,FALSE)</f>
        <v>#REF!</v>
      </c>
      <c r="C62" s="4" t="e">
        <f>CONCATENATE("E.",MID(#REF!,1,7),".00.000")</f>
        <v>#REF!</v>
      </c>
      <c r="D62" s="4" t="e">
        <f>VLOOKUP(C62,#REF!,4,FALSE)</f>
        <v>#REF!</v>
      </c>
      <c r="E62">
        <v>1466</v>
      </c>
      <c r="F62">
        <v>0</v>
      </c>
      <c r="G62" s="5" t="s">
        <v>82</v>
      </c>
      <c r="H62" s="6">
        <v>170000</v>
      </c>
      <c r="I62" s="6">
        <v>191889.2</v>
      </c>
      <c r="J62" s="6">
        <v>135000</v>
      </c>
      <c r="K62" s="7">
        <v>134212.85</v>
      </c>
      <c r="L62" s="7">
        <v>125000</v>
      </c>
      <c r="M62" s="7">
        <v>112834.86</v>
      </c>
      <c r="N62" s="6">
        <v>110000</v>
      </c>
      <c r="O62" s="8">
        <v>130000</v>
      </c>
      <c r="P62" s="9">
        <v>130000</v>
      </c>
      <c r="Q62" s="9">
        <v>130000</v>
      </c>
      <c r="R62" t="s">
        <v>47</v>
      </c>
    </row>
    <row r="63" spans="1:18" s="4" customFormat="1" ht="15" x14ac:dyDescent="0.25">
      <c r="A63" s="4" t="e">
        <f>CONCATENATE("E.",MID(#REF!,1,4),".00.00.000")</f>
        <v>#REF!</v>
      </c>
      <c r="B63" s="4" t="e">
        <f>VLOOKUP(A63,#REF!,4,FALSE)</f>
        <v>#REF!</v>
      </c>
      <c r="C63" s="4" t="e">
        <f>CONCATENATE("E.",MID(#REF!,1,7),".00.000")</f>
        <v>#REF!</v>
      </c>
      <c r="D63" s="4" t="e">
        <f>VLOOKUP(C63,#REF!,4,FALSE)</f>
        <v>#REF!</v>
      </c>
      <c r="E63">
        <v>1500</v>
      </c>
      <c r="F63">
        <v>0</v>
      </c>
      <c r="G63" s="5" t="s">
        <v>83</v>
      </c>
      <c r="H63" s="6">
        <v>50000</v>
      </c>
      <c r="I63" s="6">
        <v>46767.199999999997</v>
      </c>
      <c r="J63" s="6">
        <v>45000</v>
      </c>
      <c r="K63" s="7">
        <v>31671.09</v>
      </c>
      <c r="L63" s="7">
        <v>52220</v>
      </c>
      <c r="M63" s="7">
        <v>73909.77</v>
      </c>
      <c r="N63" s="6">
        <v>12450</v>
      </c>
      <c r="O63" s="8">
        <v>30000</v>
      </c>
      <c r="P63" s="9">
        <v>50000</v>
      </c>
      <c r="Q63" s="9">
        <v>50000</v>
      </c>
      <c r="R63" t="s">
        <v>39</v>
      </c>
    </row>
    <row r="64" spans="1:18" s="4" customFormat="1" ht="15" x14ac:dyDescent="0.25">
      <c r="A64" s="4" t="e">
        <f>CONCATENATE("E.",MID(#REF!,1,4),".00.00.000")</f>
        <v>#REF!</v>
      </c>
      <c r="B64" s="4" t="e">
        <f>VLOOKUP(A64,#REF!,4,FALSE)</f>
        <v>#REF!</v>
      </c>
      <c r="C64" s="4" t="e">
        <f>CONCATENATE("E.",MID(#REF!,1,7),".00.000")</f>
        <v>#REF!</v>
      </c>
      <c r="D64" s="4" t="e">
        <f>VLOOKUP(C64,#REF!,4,FALSE)</f>
        <v>#REF!</v>
      </c>
      <c r="E64">
        <v>1501</v>
      </c>
      <c r="F64">
        <v>0</v>
      </c>
      <c r="G64" s="5" t="s">
        <v>84</v>
      </c>
      <c r="H64" s="6">
        <v>29500</v>
      </c>
      <c r="I64" s="6">
        <v>15025.85</v>
      </c>
      <c r="J64" s="6">
        <v>18000</v>
      </c>
      <c r="K64" s="7">
        <v>21015.1</v>
      </c>
      <c r="L64" s="7">
        <v>3500</v>
      </c>
      <c r="M64" s="7">
        <v>975</v>
      </c>
      <c r="N64" s="6">
        <v>0</v>
      </c>
      <c r="O64" s="8"/>
      <c r="P64" s="9"/>
      <c r="Q64" s="9"/>
      <c r="R64" t="s">
        <v>39</v>
      </c>
    </row>
    <row r="65" spans="1:18" s="4" customFormat="1" ht="15" x14ac:dyDescent="0.25">
      <c r="A65" s="4" t="e">
        <f>CONCATENATE("E.",MID(#REF!,1,4),".00.00.000")</f>
        <v>#REF!</v>
      </c>
      <c r="B65" s="4" t="e">
        <f>VLOOKUP(A65,#REF!,4,FALSE)</f>
        <v>#REF!</v>
      </c>
      <c r="C65" s="4" t="e">
        <f>CONCATENATE("E.",MID(#REF!,1,7),".00.000")</f>
        <v>#REF!</v>
      </c>
      <c r="D65" s="4" t="e">
        <f>VLOOKUP(C65,#REF!,4,FALSE)</f>
        <v>#REF!</v>
      </c>
      <c r="E65">
        <v>1502</v>
      </c>
      <c r="F65">
        <v>0</v>
      </c>
      <c r="G65" s="5" t="s">
        <v>85</v>
      </c>
      <c r="H65" s="6">
        <v>7000</v>
      </c>
      <c r="I65" s="6">
        <v>7000</v>
      </c>
      <c r="J65" s="6">
        <v>7000</v>
      </c>
      <c r="K65" s="7">
        <v>7000</v>
      </c>
      <c r="L65" s="7">
        <v>9517</v>
      </c>
      <c r="M65" s="7">
        <v>10345.620000000001</v>
      </c>
      <c r="N65" s="6">
        <v>5172.7299999999996</v>
      </c>
      <c r="O65" s="8">
        <v>6870</v>
      </c>
      <c r="P65" s="9">
        <v>6870</v>
      </c>
      <c r="Q65" s="9">
        <v>6870</v>
      </c>
      <c r="R65" t="s">
        <v>39</v>
      </c>
    </row>
    <row r="66" spans="1:18" s="4" customFormat="1" ht="15" x14ac:dyDescent="0.25">
      <c r="A66" s="4" t="e">
        <f>CONCATENATE("E.",MID(#REF!,1,4),".00.00.000")</f>
        <v>#REF!</v>
      </c>
      <c r="B66" s="4" t="e">
        <f>VLOOKUP(A66,#REF!,4,FALSE)</f>
        <v>#REF!</v>
      </c>
      <c r="C66" s="4" t="e">
        <f>CONCATENATE("E.",MID(#REF!,1,7),".00.000")</f>
        <v>#REF!</v>
      </c>
      <c r="D66" s="4" t="e">
        <f>VLOOKUP(C66,#REF!,4,FALSE)</f>
        <v>#REF!</v>
      </c>
      <c r="E66">
        <v>1543</v>
      </c>
      <c r="F66">
        <v>0</v>
      </c>
      <c r="G66" s="5" t="s">
        <v>86</v>
      </c>
      <c r="H66" s="6">
        <v>201000</v>
      </c>
      <c r="I66" s="6">
        <v>182732.15</v>
      </c>
      <c r="J66" s="6">
        <v>201000</v>
      </c>
      <c r="K66" s="7">
        <v>200840.74</v>
      </c>
      <c r="L66" s="7">
        <v>201000</v>
      </c>
      <c r="M66" s="7">
        <v>200840.06</v>
      </c>
      <c r="N66" s="6">
        <v>201000</v>
      </c>
      <c r="O66" s="8">
        <v>201000</v>
      </c>
      <c r="P66" s="9">
        <v>201000</v>
      </c>
      <c r="Q66" s="9">
        <v>201000</v>
      </c>
      <c r="R66" t="s">
        <v>23</v>
      </c>
    </row>
    <row r="67" spans="1:18" s="4" customFormat="1" ht="15" x14ac:dyDescent="0.25">
      <c r="A67" s="4" t="e">
        <f>CONCATENATE("E.",MID(#REF!,1,4),".00.00.000")</f>
        <v>#REF!</v>
      </c>
      <c r="B67" s="4" t="e">
        <f>VLOOKUP(A67,#REF!,4,FALSE)</f>
        <v>#REF!</v>
      </c>
      <c r="C67" s="4" t="e">
        <f>CONCATENATE("E.",MID(#REF!,1,7),".00.000")</f>
        <v>#REF!</v>
      </c>
      <c r="D67" s="4" t="e">
        <f>VLOOKUP(C67,#REF!,4,FALSE)</f>
        <v>#REF!</v>
      </c>
      <c r="E67">
        <v>1544</v>
      </c>
      <c r="F67">
        <v>0</v>
      </c>
      <c r="G67" s="5" t="s">
        <v>87</v>
      </c>
      <c r="H67" s="6">
        <v>1000</v>
      </c>
      <c r="I67" s="6">
        <v>1000</v>
      </c>
      <c r="J67" s="6">
        <v>1000</v>
      </c>
      <c r="K67" s="7">
        <v>1000</v>
      </c>
      <c r="L67" s="7">
        <v>1000</v>
      </c>
      <c r="M67" s="7">
        <v>0</v>
      </c>
      <c r="N67" s="6">
        <v>0</v>
      </c>
      <c r="O67" s="8"/>
      <c r="P67" s="9">
        <v>0</v>
      </c>
      <c r="Q67" s="9">
        <v>0</v>
      </c>
      <c r="R67" t="s">
        <v>42</v>
      </c>
    </row>
    <row r="68" spans="1:18" s="4" customFormat="1" ht="15" x14ac:dyDescent="0.25">
      <c r="A68" s="4" t="e">
        <f>CONCATENATE("E.",MID(#REF!,1,4),".00.00.000")</f>
        <v>#REF!</v>
      </c>
      <c r="B68" s="4" t="e">
        <f>VLOOKUP(A68,#REF!,4,FALSE)</f>
        <v>#REF!</v>
      </c>
      <c r="C68" s="4" t="e">
        <f>CONCATENATE("E.",MID(#REF!,1,7),".00.000")</f>
        <v>#REF!</v>
      </c>
      <c r="D68" s="4" t="e">
        <f>VLOOKUP(C68,#REF!,4,FALSE)</f>
        <v>#REF!</v>
      </c>
      <c r="E68">
        <v>1545</v>
      </c>
      <c r="F68"/>
      <c r="G68" s="5" t="s">
        <v>88</v>
      </c>
      <c r="H68" s="6"/>
      <c r="I68" s="6"/>
      <c r="J68" s="6"/>
      <c r="K68" s="7"/>
      <c r="L68" s="7"/>
      <c r="M68" s="7"/>
      <c r="N68" s="6">
        <v>0</v>
      </c>
      <c r="O68" s="8"/>
      <c r="P68" s="9">
        <v>0</v>
      </c>
      <c r="Q68" s="9">
        <v>0</v>
      </c>
      <c r="R68" t="s">
        <v>42</v>
      </c>
    </row>
    <row r="69" spans="1:18" s="4" customFormat="1" ht="15" x14ac:dyDescent="0.25">
      <c r="A69" s="4" t="e">
        <f>CONCATENATE("E.",MID(#REF!,1,4),".00.00.000")</f>
        <v>#REF!</v>
      </c>
      <c r="B69" s="4" t="e">
        <f>VLOOKUP(A69,#REF!,4,FALSE)</f>
        <v>#REF!</v>
      </c>
      <c r="C69" s="4" t="e">
        <f>CONCATENATE("E.",MID(#REF!,1,7),".00.000")</f>
        <v>#REF!</v>
      </c>
      <c r="D69" s="4" t="e">
        <f>VLOOKUP(C69,#REF!,4,FALSE)</f>
        <v>#REF!</v>
      </c>
      <c r="E69">
        <v>1546</v>
      </c>
      <c r="F69"/>
      <c r="G69" s="5" t="s">
        <v>89</v>
      </c>
      <c r="H69" s="6"/>
      <c r="I69" s="6"/>
      <c r="J69" s="6"/>
      <c r="K69" s="7"/>
      <c r="L69" s="7"/>
      <c r="M69" s="7"/>
      <c r="N69" s="6">
        <v>127984.62</v>
      </c>
      <c r="O69" s="8">
        <v>48087</v>
      </c>
      <c r="P69" s="9">
        <v>0</v>
      </c>
      <c r="Q69" s="9">
        <v>0</v>
      </c>
      <c r="R69" t="s">
        <v>42</v>
      </c>
    </row>
    <row r="70" spans="1:18" s="4" customFormat="1" ht="15" x14ac:dyDescent="0.25">
      <c r="A70" s="4" t="e">
        <f>CONCATENATE("E.",MID(#REF!,1,4),".00.00.000")</f>
        <v>#REF!</v>
      </c>
      <c r="B70" s="4" t="e">
        <f>VLOOKUP(A70,#REF!,4,FALSE)</f>
        <v>#REF!</v>
      </c>
      <c r="C70" s="4" t="e">
        <f>CONCATENATE("E.",MID(#REF!,1,7),".00.000")</f>
        <v>#REF!</v>
      </c>
      <c r="D70" s="4" t="e">
        <f>VLOOKUP(C70,#REF!,4,FALSE)</f>
        <v>#REF!</v>
      </c>
      <c r="E70">
        <v>1547</v>
      </c>
      <c r="F70"/>
      <c r="G70" s="5" t="s">
        <v>90</v>
      </c>
      <c r="H70" s="6"/>
      <c r="I70" s="6"/>
      <c r="J70" s="6"/>
      <c r="K70" s="7"/>
      <c r="L70" s="7"/>
      <c r="M70" s="7"/>
      <c r="N70" s="6">
        <v>64998.51</v>
      </c>
      <c r="O70" s="8"/>
      <c r="P70" s="9"/>
      <c r="Q70" s="9"/>
      <c r="R70" t="s">
        <v>91</v>
      </c>
    </row>
    <row r="71" spans="1:18" s="4" customFormat="1" ht="15" x14ac:dyDescent="0.25">
      <c r="A71" s="4" t="e">
        <f>CONCATENATE("E.",MID(#REF!,1,4),".00.00.000")</f>
        <v>#REF!</v>
      </c>
      <c r="B71" s="4" t="e">
        <f>VLOOKUP(A71,#REF!,4,FALSE)</f>
        <v>#REF!</v>
      </c>
      <c r="C71" s="4" t="e">
        <f>CONCATENATE("E.",MID(#REF!,1,7),".00.000")</f>
        <v>#REF!</v>
      </c>
      <c r="D71" s="4" t="e">
        <f>VLOOKUP(C71,#REF!,4,FALSE)</f>
        <v>#REF!</v>
      </c>
      <c r="E71">
        <v>1548</v>
      </c>
      <c r="F71"/>
      <c r="G71" s="5" t="s">
        <v>92</v>
      </c>
      <c r="H71" s="6"/>
      <c r="I71" s="6"/>
      <c r="J71" s="6"/>
      <c r="K71" s="7"/>
      <c r="L71" s="7"/>
      <c r="M71" s="7"/>
      <c r="N71" s="6">
        <v>6090.66</v>
      </c>
      <c r="O71" s="8"/>
      <c r="P71" s="9"/>
      <c r="Q71" s="9"/>
      <c r="R71" t="s">
        <v>91</v>
      </c>
    </row>
    <row r="72" spans="1:18" s="4" customFormat="1" ht="15" x14ac:dyDescent="0.25">
      <c r="A72" s="4" t="e">
        <f>CONCATENATE("E.",MID(#REF!,1,4),".00.00.000")</f>
        <v>#REF!</v>
      </c>
      <c r="B72" s="4" t="e">
        <f>VLOOKUP(A72,#REF!,4,FALSE)</f>
        <v>#REF!</v>
      </c>
      <c r="C72" s="4" t="e">
        <f>CONCATENATE("E.",MID(#REF!,1,7),".00.000")</f>
        <v>#REF!</v>
      </c>
      <c r="D72" s="4" t="e">
        <f>VLOOKUP(C72,#REF!,4,FALSE)</f>
        <v>#REF!</v>
      </c>
      <c r="E72">
        <v>1549</v>
      </c>
      <c r="F72"/>
      <c r="G72" s="5" t="s">
        <v>93</v>
      </c>
      <c r="H72" s="6"/>
      <c r="I72" s="6"/>
      <c r="J72" s="6"/>
      <c r="K72" s="7"/>
      <c r="L72" s="7"/>
      <c r="M72" s="7"/>
      <c r="N72" s="6">
        <v>177000</v>
      </c>
      <c r="O72" s="8">
        <v>500</v>
      </c>
      <c r="P72" s="9"/>
      <c r="Q72" s="9"/>
      <c r="R72"/>
    </row>
    <row r="73" spans="1:18" s="4" customFormat="1" ht="15" x14ac:dyDescent="0.25">
      <c r="A73" s="4" t="e">
        <f>CONCATENATE("E.",MID(#REF!,1,4),".00.00.000")</f>
        <v>#REF!</v>
      </c>
      <c r="B73" s="4" t="e">
        <f>VLOOKUP(A73,#REF!,4,FALSE)</f>
        <v>#REF!</v>
      </c>
      <c r="C73" s="4" t="e">
        <f>CONCATENATE("E.",MID(#REF!,1,7),".00.000")</f>
        <v>#REF!</v>
      </c>
      <c r="D73" s="4" t="e">
        <f>VLOOKUP(C73,#REF!,4,FALSE)</f>
        <v>#REF!</v>
      </c>
      <c r="E73">
        <v>1590</v>
      </c>
      <c r="F73">
        <v>0</v>
      </c>
      <c r="G73" s="5" t="s">
        <v>94</v>
      </c>
      <c r="H73" s="6">
        <v>2000</v>
      </c>
      <c r="I73" s="6">
        <v>0</v>
      </c>
      <c r="J73" s="6">
        <v>2000</v>
      </c>
      <c r="K73" s="7">
        <v>1061</v>
      </c>
      <c r="L73" s="7">
        <v>2000</v>
      </c>
      <c r="M73" s="7">
        <v>225</v>
      </c>
      <c r="N73" s="6">
        <v>0</v>
      </c>
      <c r="O73" s="8">
        <v>2000</v>
      </c>
      <c r="P73" s="9">
        <v>2000</v>
      </c>
      <c r="Q73" s="9">
        <v>2000</v>
      </c>
      <c r="R73" t="s">
        <v>39</v>
      </c>
    </row>
    <row r="74" spans="1:18" s="4" customFormat="1" ht="15" x14ac:dyDescent="0.25">
      <c r="A74" s="4" t="e">
        <f>CONCATENATE("E.",MID(#REF!,1,4),".00.00.000")</f>
        <v>#REF!</v>
      </c>
      <c r="B74" s="4" t="e">
        <f>VLOOKUP(A74,#REF!,4,FALSE)</f>
        <v>#REF!</v>
      </c>
      <c r="C74" s="4" t="e">
        <f>CONCATENATE("E.",MID(#REF!,1,7),".00.000")</f>
        <v>#REF!</v>
      </c>
      <c r="D74" s="4" t="e">
        <f>VLOOKUP(C74,#REF!,4,FALSE)</f>
        <v>#REF!</v>
      </c>
      <c r="E74">
        <v>1591</v>
      </c>
      <c r="F74">
        <v>0</v>
      </c>
      <c r="G74" s="5" t="s">
        <v>95</v>
      </c>
      <c r="H74" s="6">
        <v>500</v>
      </c>
      <c r="I74" s="6">
        <v>0</v>
      </c>
      <c r="J74" s="6">
        <v>500</v>
      </c>
      <c r="K74" s="7">
        <v>0</v>
      </c>
      <c r="L74" s="7">
        <v>500</v>
      </c>
      <c r="M74" s="7">
        <v>0</v>
      </c>
      <c r="N74" s="6">
        <v>500</v>
      </c>
      <c r="O74" s="8">
        <v>500</v>
      </c>
      <c r="P74" s="9">
        <v>500</v>
      </c>
      <c r="Q74" s="9">
        <v>500</v>
      </c>
      <c r="R74" t="s">
        <v>39</v>
      </c>
    </row>
    <row r="75" spans="1:18" s="4" customFormat="1" ht="15" x14ac:dyDescent="0.25">
      <c r="A75" s="4" t="e">
        <f>CONCATENATE("E.",MID(#REF!,1,4),".00.00.000")</f>
        <v>#REF!</v>
      </c>
      <c r="B75" s="4" t="e">
        <f>VLOOKUP(A75,#REF!,4,FALSE)</f>
        <v>#REF!</v>
      </c>
      <c r="C75" s="4" t="e">
        <f>CONCATENATE("E.",MID(#REF!,1,7),".00.000")</f>
        <v>#REF!</v>
      </c>
      <c r="D75" s="4" t="e">
        <f>VLOOKUP(C75,#REF!,4,FALSE)</f>
        <v>#REF!</v>
      </c>
      <c r="E75">
        <v>1593</v>
      </c>
      <c r="F75">
        <v>0</v>
      </c>
      <c r="G75" s="5" t="s">
        <v>96</v>
      </c>
      <c r="H75" s="6">
        <v>5000</v>
      </c>
      <c r="I75" s="6">
        <v>4800</v>
      </c>
      <c r="J75" s="6">
        <v>5500</v>
      </c>
      <c r="K75" s="7">
        <v>5500</v>
      </c>
      <c r="L75" s="7">
        <v>5500</v>
      </c>
      <c r="M75" s="7">
        <v>5000</v>
      </c>
      <c r="N75" s="6">
        <v>1000</v>
      </c>
      <c r="O75" s="8">
        <v>2000</v>
      </c>
      <c r="P75" s="9">
        <v>5000</v>
      </c>
      <c r="Q75" s="9">
        <v>5000</v>
      </c>
      <c r="R75" t="s">
        <v>39</v>
      </c>
    </row>
    <row r="76" spans="1:18" s="4" customFormat="1" ht="15" x14ac:dyDescent="0.25">
      <c r="A76" s="4" t="e">
        <f>CONCATENATE("E.",MID(#REF!,1,4),".00.00.000")</f>
        <v>#REF!</v>
      </c>
      <c r="B76" s="4" t="e">
        <f>VLOOKUP(A76,#REF!,4,FALSE)</f>
        <v>#REF!</v>
      </c>
      <c r="C76" s="4" t="e">
        <f>CONCATENATE("E.",MID(#REF!,1,7),".00.000")</f>
        <v>#REF!</v>
      </c>
      <c r="D76" s="4" t="e">
        <f>VLOOKUP(C76,#REF!,4,FALSE)</f>
        <v>#REF!</v>
      </c>
      <c r="E76">
        <v>1690</v>
      </c>
      <c r="F76">
        <v>0</v>
      </c>
      <c r="G76" s="5" t="s">
        <v>97</v>
      </c>
      <c r="H76" s="6">
        <v>45000</v>
      </c>
      <c r="I76" s="6">
        <v>46852.22</v>
      </c>
      <c r="J76" s="6">
        <v>47000</v>
      </c>
      <c r="K76" s="7">
        <v>44280.99</v>
      </c>
      <c r="L76" s="7">
        <v>40000</v>
      </c>
      <c r="M76" s="7">
        <v>40000</v>
      </c>
      <c r="N76" s="6">
        <v>40000</v>
      </c>
      <c r="O76" s="8">
        <v>38000</v>
      </c>
      <c r="P76" s="9">
        <v>38000</v>
      </c>
      <c r="Q76" s="9">
        <v>38000</v>
      </c>
      <c r="R76" t="s">
        <v>42</v>
      </c>
    </row>
    <row r="77" spans="1:18" s="4" customFormat="1" ht="15" x14ac:dyDescent="0.25">
      <c r="A77" s="4" t="e">
        <f>CONCATENATE("E.",MID(#REF!,1,4),".00.00.000")</f>
        <v>#REF!</v>
      </c>
      <c r="B77" s="4" t="e">
        <f>VLOOKUP(A77,#REF!,4,FALSE)</f>
        <v>#REF!</v>
      </c>
      <c r="C77" s="4" t="e">
        <f>CONCATENATE("E.",MID(#REF!,1,7),".00.000")</f>
        <v>#REF!</v>
      </c>
      <c r="D77" s="4" t="e">
        <f>VLOOKUP(C77,#REF!,4,FALSE)</f>
        <v>#REF!</v>
      </c>
      <c r="E77">
        <v>1691</v>
      </c>
      <c r="F77">
        <v>0</v>
      </c>
      <c r="G77" s="5" t="s">
        <v>98</v>
      </c>
      <c r="H77" s="6">
        <v>9000</v>
      </c>
      <c r="I77" s="6">
        <v>10827.05</v>
      </c>
      <c r="J77" s="6">
        <v>9300</v>
      </c>
      <c r="K77" s="7">
        <v>9030.02</v>
      </c>
      <c r="L77" s="7">
        <v>9000</v>
      </c>
      <c r="M77" s="7">
        <v>11473</v>
      </c>
      <c r="N77" s="6">
        <v>2750</v>
      </c>
      <c r="O77" s="8">
        <v>3000</v>
      </c>
      <c r="P77" s="9">
        <v>9000</v>
      </c>
      <c r="Q77" s="9">
        <v>9000</v>
      </c>
      <c r="R77" t="s">
        <v>39</v>
      </c>
    </row>
    <row r="78" spans="1:18" s="4" customFormat="1" ht="15" x14ac:dyDescent="0.25">
      <c r="A78" s="4" t="e">
        <f>CONCATENATE("E.",MID(#REF!,1,4),".00.00.000")</f>
        <v>#REF!</v>
      </c>
      <c r="B78" s="4" t="e">
        <f>VLOOKUP(A78,#REF!,4,FALSE)</f>
        <v>#REF!</v>
      </c>
      <c r="C78" s="4" t="e">
        <f>CONCATENATE("E.",MID(#REF!,1,7),".00.000")</f>
        <v>#REF!</v>
      </c>
      <c r="D78" s="4" t="e">
        <f>VLOOKUP(C78,#REF!,4,FALSE)</f>
        <v>#REF!</v>
      </c>
      <c r="E78">
        <v>1692</v>
      </c>
      <c r="F78">
        <v>0</v>
      </c>
      <c r="G78" s="5" t="s">
        <v>99</v>
      </c>
      <c r="H78" s="6">
        <v>92000</v>
      </c>
      <c r="I78" s="6">
        <v>86751.74</v>
      </c>
      <c r="J78" s="6">
        <v>127000</v>
      </c>
      <c r="K78" s="7">
        <v>122144.8</v>
      </c>
      <c r="L78" s="7">
        <v>137000</v>
      </c>
      <c r="M78" s="7">
        <v>137986.48000000001</v>
      </c>
      <c r="N78" s="6">
        <v>140000</v>
      </c>
      <c r="O78" s="8">
        <v>140000</v>
      </c>
      <c r="P78" s="9">
        <v>140000</v>
      </c>
      <c r="Q78" s="9">
        <v>140000</v>
      </c>
      <c r="R78" t="s">
        <v>23</v>
      </c>
    </row>
    <row r="79" spans="1:18" s="4" customFormat="1" ht="15" x14ac:dyDescent="0.25">
      <c r="A79" s="4" t="e">
        <f>CONCATENATE("E.",MID(#REF!,1,4),".00.00.000")</f>
        <v>#REF!</v>
      </c>
      <c r="B79" s="4" t="e">
        <f>VLOOKUP(A79,#REF!,4,FALSE)</f>
        <v>#REF!</v>
      </c>
      <c r="C79" s="4" t="e">
        <f>CONCATENATE("E.",MID(#REF!,1,7),".00.000")</f>
        <v>#REF!</v>
      </c>
      <c r="D79" s="4" t="e">
        <f>VLOOKUP(C79,#REF!,4,FALSE)</f>
        <v>#REF!</v>
      </c>
      <c r="E79">
        <v>1693</v>
      </c>
      <c r="F79">
        <v>0</v>
      </c>
      <c r="G79" s="5" t="s">
        <v>100</v>
      </c>
      <c r="H79" s="6">
        <v>27000</v>
      </c>
      <c r="I79" s="6">
        <v>24387.919999999998</v>
      </c>
      <c r="J79" s="6">
        <v>52000</v>
      </c>
      <c r="K79" s="7">
        <v>53591.03</v>
      </c>
      <c r="L79" s="7">
        <v>27000</v>
      </c>
      <c r="M79" s="7">
        <v>43395.72</v>
      </c>
      <c r="N79" s="6">
        <v>27000</v>
      </c>
      <c r="O79" s="8">
        <v>27000</v>
      </c>
      <c r="P79" s="9">
        <v>27000</v>
      </c>
      <c r="Q79" s="9">
        <v>27000</v>
      </c>
      <c r="R79" t="s">
        <v>23</v>
      </c>
    </row>
    <row r="80" spans="1:18" s="4" customFormat="1" ht="15" x14ac:dyDescent="0.25">
      <c r="A80" s="4" t="e">
        <f>CONCATENATE("E.",MID(#REF!,1,4),".00.00.000")</f>
        <v>#REF!</v>
      </c>
      <c r="B80" s="4" t="e">
        <f>VLOOKUP(A80,#REF!,4,FALSE)</f>
        <v>#REF!</v>
      </c>
      <c r="C80" s="4" t="e">
        <f>CONCATENATE("E.",MID(#REF!,1,7),".00.000")</f>
        <v>#REF!</v>
      </c>
      <c r="D80" s="4" t="e">
        <f>VLOOKUP(C80,#REF!,4,FALSE)</f>
        <v>#REF!</v>
      </c>
      <c r="E80">
        <v>1697</v>
      </c>
      <c r="F80">
        <v>0</v>
      </c>
      <c r="G80" s="5" t="s">
        <v>101</v>
      </c>
      <c r="H80" s="6">
        <v>12000</v>
      </c>
      <c r="I80" s="6">
        <v>11852.86</v>
      </c>
      <c r="J80" s="6">
        <v>12000</v>
      </c>
      <c r="K80" s="7">
        <v>9459.5400000000009</v>
      </c>
      <c r="L80" s="7">
        <v>12000</v>
      </c>
      <c r="M80" s="7">
        <v>12000</v>
      </c>
      <c r="N80" s="6">
        <v>9600</v>
      </c>
      <c r="O80" s="8">
        <v>12000</v>
      </c>
      <c r="P80" s="9">
        <v>12000</v>
      </c>
      <c r="Q80" s="9">
        <v>12000</v>
      </c>
      <c r="R80" t="s">
        <v>23</v>
      </c>
    </row>
    <row r="81" spans="1:18" s="4" customFormat="1" ht="15" x14ac:dyDescent="0.25">
      <c r="A81" s="4" t="e">
        <f>CONCATENATE("E.",MID(#REF!,1,4),".00.00.000")</f>
        <v>#REF!</v>
      </c>
      <c r="B81" s="4" t="e">
        <f>VLOOKUP(A81,#REF!,4,FALSE)</f>
        <v>#REF!</v>
      </c>
      <c r="C81" s="4" t="e">
        <f>CONCATENATE("E.",MID(#REF!,1,7),".00.000")</f>
        <v>#REF!</v>
      </c>
      <c r="D81" s="4" t="e">
        <f>VLOOKUP(C81,#REF!,4,FALSE)</f>
        <v>#REF!</v>
      </c>
      <c r="E81">
        <v>1760</v>
      </c>
      <c r="F81">
        <v>0</v>
      </c>
      <c r="G81" s="5" t="s">
        <v>102</v>
      </c>
      <c r="H81" s="6">
        <v>1500</v>
      </c>
      <c r="I81" s="6">
        <v>1627.73</v>
      </c>
      <c r="J81" s="6">
        <v>1700</v>
      </c>
      <c r="K81" s="7">
        <v>1641.93</v>
      </c>
      <c r="L81" s="7">
        <v>1700</v>
      </c>
      <c r="M81" s="7">
        <v>1641.93</v>
      </c>
      <c r="N81" s="6">
        <v>1700</v>
      </c>
      <c r="O81" s="8">
        <v>1700</v>
      </c>
      <c r="P81" s="9">
        <v>1700</v>
      </c>
      <c r="Q81" s="9">
        <v>1700</v>
      </c>
      <c r="R81" t="s">
        <v>23</v>
      </c>
    </row>
    <row r="82" spans="1:18" s="4" customFormat="1" ht="15" x14ac:dyDescent="0.25">
      <c r="A82" s="4" t="e">
        <f>CONCATENATE("E.",MID(#REF!,1,4),".00.00.000")</f>
        <v>#REF!</v>
      </c>
      <c r="B82" s="4" t="e">
        <f>VLOOKUP(A82,#REF!,4,FALSE)</f>
        <v>#REF!</v>
      </c>
      <c r="C82" s="4" t="e">
        <f>CONCATENATE("E.",MID(#REF!,1,7),".00.000")</f>
        <v>#REF!</v>
      </c>
      <c r="D82" s="4" t="e">
        <f>VLOOKUP(C82,#REF!,4,FALSE)</f>
        <v>#REF!</v>
      </c>
      <c r="E82">
        <v>1770</v>
      </c>
      <c r="F82">
        <v>0</v>
      </c>
      <c r="G82" s="5" t="s">
        <v>103</v>
      </c>
      <c r="H82" s="6">
        <v>5000</v>
      </c>
      <c r="I82" s="6">
        <v>4738</v>
      </c>
      <c r="J82" s="6">
        <v>6877</v>
      </c>
      <c r="K82" s="7">
        <v>6051</v>
      </c>
      <c r="L82" s="7">
        <v>7800</v>
      </c>
      <c r="M82" s="7">
        <v>7859</v>
      </c>
      <c r="N82" s="6">
        <v>7800</v>
      </c>
      <c r="O82" s="8">
        <v>7800</v>
      </c>
      <c r="P82" s="9">
        <v>7800</v>
      </c>
      <c r="Q82" s="9">
        <v>7800</v>
      </c>
      <c r="R82" t="s">
        <v>39</v>
      </c>
    </row>
    <row r="83" spans="1:18" s="4" customFormat="1" ht="15" x14ac:dyDescent="0.25">
      <c r="A83" s="4" t="e">
        <f>CONCATENATE("E.",MID(#REF!,1,4),".00.00.000")</f>
        <v>#REF!</v>
      </c>
      <c r="B83" s="4" t="e">
        <f>VLOOKUP(A83,#REF!,4,FALSE)</f>
        <v>#REF!</v>
      </c>
      <c r="C83" s="4" t="e">
        <f>CONCATENATE("E.",MID(#REF!,1,7),".00.000")</f>
        <v>#REF!</v>
      </c>
      <c r="D83" s="4" t="e">
        <f>VLOOKUP(C83,#REF!,4,FALSE)</f>
        <v>#REF!</v>
      </c>
      <c r="E83">
        <v>1771</v>
      </c>
      <c r="F83">
        <v>0</v>
      </c>
      <c r="G83" s="5" t="s">
        <v>104</v>
      </c>
      <c r="H83" s="6">
        <v>9000</v>
      </c>
      <c r="I83" s="6">
        <v>9549.68</v>
      </c>
      <c r="J83" s="6">
        <v>9000</v>
      </c>
      <c r="K83" s="7">
        <v>8982</v>
      </c>
      <c r="L83" s="7">
        <v>9000</v>
      </c>
      <c r="M83" s="7">
        <v>9000</v>
      </c>
      <c r="N83" s="6">
        <v>5000</v>
      </c>
      <c r="O83" s="8">
        <v>5000</v>
      </c>
      <c r="P83" s="9">
        <v>5000</v>
      </c>
      <c r="Q83" s="9">
        <v>5000</v>
      </c>
      <c r="R83" t="s">
        <v>42</v>
      </c>
    </row>
    <row r="84" spans="1:18" s="4" customFormat="1" ht="15" x14ac:dyDescent="0.25">
      <c r="A84" s="4" t="e">
        <f>CONCATENATE("E.",MID(#REF!,1,4),".00.00.000")</f>
        <v>#REF!</v>
      </c>
      <c r="B84" s="4" t="e">
        <f>VLOOKUP(A84,#REF!,4,FALSE)</f>
        <v>#REF!</v>
      </c>
      <c r="C84" s="4" t="e">
        <f>CONCATENATE("E.",MID(#REF!,1,7),".00.000")</f>
        <v>#REF!</v>
      </c>
      <c r="D84" s="4" t="e">
        <f>VLOOKUP(C84,#REF!,4,FALSE)</f>
        <v>#REF!</v>
      </c>
      <c r="E84">
        <v>1910</v>
      </c>
      <c r="F84">
        <v>0</v>
      </c>
      <c r="G84" s="5" t="s">
        <v>105</v>
      </c>
      <c r="H84" s="6">
        <v>500</v>
      </c>
      <c r="I84" s="6">
        <v>1.75</v>
      </c>
      <c r="J84" s="6">
        <v>90</v>
      </c>
      <c r="K84" s="7">
        <v>1.45</v>
      </c>
      <c r="L84" s="7">
        <v>90</v>
      </c>
      <c r="M84" s="7">
        <v>1.47</v>
      </c>
      <c r="N84" s="6">
        <v>90</v>
      </c>
      <c r="O84" s="8">
        <v>90</v>
      </c>
      <c r="P84" s="9">
        <v>90</v>
      </c>
      <c r="Q84" s="9">
        <v>90</v>
      </c>
      <c r="R84" t="s">
        <v>23</v>
      </c>
    </row>
    <row r="85" spans="1:18" s="4" customFormat="1" ht="15" x14ac:dyDescent="0.25">
      <c r="A85" s="4" t="e">
        <f>CONCATENATE("E.",MID(#REF!,1,4),".00.00.000")</f>
        <v>#REF!</v>
      </c>
      <c r="B85" s="4" t="e">
        <f>VLOOKUP(A85,#REF!,4,FALSE)</f>
        <v>#REF!</v>
      </c>
      <c r="C85" s="4" t="e">
        <f>CONCATENATE("E.",MID(#REF!,1,7),".00.000")</f>
        <v>#REF!</v>
      </c>
      <c r="D85" s="4" t="e">
        <f>VLOOKUP(C85,#REF!,4,FALSE)</f>
        <v>#REF!</v>
      </c>
      <c r="E85">
        <v>1999</v>
      </c>
      <c r="F85">
        <v>0</v>
      </c>
      <c r="G85" s="5" t="s">
        <v>106</v>
      </c>
      <c r="H85" s="6">
        <v>75000</v>
      </c>
      <c r="I85" s="6">
        <v>77133.08</v>
      </c>
      <c r="J85" s="6">
        <v>75000</v>
      </c>
      <c r="K85" s="7">
        <v>76355.320000000007</v>
      </c>
      <c r="L85" s="7">
        <v>75000</v>
      </c>
      <c r="M85" s="7">
        <v>97429.47</v>
      </c>
      <c r="N85" s="6">
        <v>75000</v>
      </c>
      <c r="O85" s="8">
        <v>75000</v>
      </c>
      <c r="P85" s="9">
        <v>75000</v>
      </c>
      <c r="Q85" s="9">
        <v>75000</v>
      </c>
      <c r="R85" t="s">
        <v>23</v>
      </c>
    </row>
    <row r="86" spans="1:18" s="4" customFormat="1" ht="15" x14ac:dyDescent="0.25">
      <c r="A86" s="4" t="e">
        <f>CONCATENATE("E.",MID(#REF!,1,4),".00.00.000")</f>
        <v>#REF!</v>
      </c>
      <c r="B86" s="4" t="e">
        <f>VLOOKUP(A86,#REF!,4,FALSE)</f>
        <v>#REF!</v>
      </c>
      <c r="C86" s="4" t="e">
        <f>CONCATENATE("E.",MID(#REF!,1,7),".00.000")</f>
        <v>#REF!</v>
      </c>
      <c r="D86" s="4" t="e">
        <f>VLOOKUP(C86,#REF!,4,FALSE)</f>
        <v>#REF!</v>
      </c>
      <c r="E86">
        <v>2320</v>
      </c>
      <c r="F86">
        <v>0</v>
      </c>
      <c r="G86" s="5" t="s">
        <v>107</v>
      </c>
      <c r="H86" s="6">
        <v>38898</v>
      </c>
      <c r="I86" s="6">
        <v>26967.66</v>
      </c>
      <c r="J86" s="6">
        <v>35625</v>
      </c>
      <c r="K86" s="7">
        <v>38211.910000000003</v>
      </c>
      <c r="L86" s="7">
        <v>35000</v>
      </c>
      <c r="M86" s="7">
        <v>29184.51</v>
      </c>
      <c r="N86" s="6">
        <v>39837.360000000001</v>
      </c>
      <c r="O86" s="8">
        <v>38447</v>
      </c>
      <c r="P86" s="9">
        <v>40000</v>
      </c>
      <c r="Q86" s="9">
        <v>40000</v>
      </c>
      <c r="R86" t="s">
        <v>23</v>
      </c>
    </row>
    <row r="87" spans="1:18" s="4" customFormat="1" ht="15" x14ac:dyDescent="0.25">
      <c r="A87" s="4" t="e">
        <f>CONCATENATE("E.",MID(#REF!,1,4),".00.00.000")</f>
        <v>#REF!</v>
      </c>
      <c r="B87" s="4" t="e">
        <f>VLOOKUP(A87,#REF!,4,FALSE)</f>
        <v>#REF!</v>
      </c>
      <c r="C87" s="4" t="e">
        <f>CONCATENATE("E.",MID(#REF!,1,7),".00.000")</f>
        <v>#REF!</v>
      </c>
      <c r="D87" s="4" t="e">
        <f>VLOOKUP(C87,#REF!,4,FALSE)</f>
        <v>#REF!</v>
      </c>
      <c r="E87">
        <v>2321</v>
      </c>
      <c r="F87">
        <v>0</v>
      </c>
      <c r="G87" s="5" t="s">
        <v>108</v>
      </c>
      <c r="H87" s="6">
        <v>7000</v>
      </c>
      <c r="I87" s="6">
        <v>6376.8</v>
      </c>
      <c r="J87" s="6">
        <v>7000</v>
      </c>
      <c r="K87" s="7">
        <v>5100</v>
      </c>
      <c r="L87" s="7">
        <v>900</v>
      </c>
      <c r="M87" s="7">
        <v>900</v>
      </c>
      <c r="N87" s="6">
        <v>0</v>
      </c>
      <c r="O87" s="8"/>
      <c r="P87" s="9">
        <v>0</v>
      </c>
      <c r="Q87" s="9">
        <v>0</v>
      </c>
      <c r="R87" t="s">
        <v>42</v>
      </c>
    </row>
    <row r="88" spans="1:18" s="4" customFormat="1" ht="15" x14ac:dyDescent="0.25">
      <c r="A88" s="4" t="e">
        <f>CONCATENATE("E.",MID(#REF!,1,4),".00.00.000")</f>
        <v>#REF!</v>
      </c>
      <c r="B88" s="4" t="e">
        <f>VLOOKUP(A88,#REF!,4,FALSE)</f>
        <v>#REF!</v>
      </c>
      <c r="C88" s="4" t="e">
        <f>CONCATENATE("E.",MID(#REF!,1,7),".00.000")</f>
        <v>#REF!</v>
      </c>
      <c r="D88" s="4" t="e">
        <f>VLOOKUP(C88,#REF!,4,FALSE)</f>
        <v>#REF!</v>
      </c>
      <c r="E88">
        <v>2323</v>
      </c>
      <c r="F88">
        <v>0</v>
      </c>
      <c r="G88" s="5" t="s">
        <v>109</v>
      </c>
      <c r="H88" s="6">
        <v>9000</v>
      </c>
      <c r="I88" s="6">
        <v>6478.62</v>
      </c>
      <c r="J88" s="6">
        <v>7000</v>
      </c>
      <c r="K88" s="7">
        <v>5943.28</v>
      </c>
      <c r="L88" s="7">
        <v>9000</v>
      </c>
      <c r="M88" s="7">
        <v>14696.4</v>
      </c>
      <c r="N88" s="6">
        <v>14000</v>
      </c>
      <c r="O88" s="8">
        <v>5000</v>
      </c>
      <c r="P88" s="9">
        <v>5000</v>
      </c>
      <c r="Q88" s="9">
        <v>5000</v>
      </c>
      <c r="R88" t="s">
        <v>42</v>
      </c>
    </row>
    <row r="89" spans="1:18" s="4" customFormat="1" ht="15" x14ac:dyDescent="0.25">
      <c r="A89" s="4" t="e">
        <f>CONCATENATE("E.",MID(#REF!,1,4),".00.00.000")</f>
        <v>#REF!</v>
      </c>
      <c r="B89" s="4" t="e">
        <f>VLOOKUP(A89,#REF!,4,FALSE)</f>
        <v>#REF!</v>
      </c>
      <c r="C89" s="4" t="e">
        <f>CONCATENATE("E.",MID(#REF!,1,7),".00.000")</f>
        <v>#REF!</v>
      </c>
      <c r="D89" s="4" t="e">
        <f>VLOOKUP(C89,#REF!,4,FALSE)</f>
        <v>#REF!</v>
      </c>
      <c r="E89">
        <v>2324</v>
      </c>
      <c r="F89">
        <v>0</v>
      </c>
      <c r="G89" s="5" t="s">
        <v>110</v>
      </c>
      <c r="H89" s="6">
        <v>100</v>
      </c>
      <c r="I89" s="6">
        <v>0</v>
      </c>
      <c r="J89" s="6">
        <v>100</v>
      </c>
      <c r="K89" s="7">
        <v>0</v>
      </c>
      <c r="L89" s="7">
        <v>100</v>
      </c>
      <c r="M89" s="7">
        <v>0</v>
      </c>
      <c r="N89" s="6">
        <v>100</v>
      </c>
      <c r="O89" s="8">
        <v>100</v>
      </c>
      <c r="P89" s="9">
        <v>100</v>
      </c>
      <c r="Q89" s="9">
        <v>100</v>
      </c>
      <c r="R89" t="s">
        <v>47</v>
      </c>
    </row>
    <row r="90" spans="1:18" s="4" customFormat="1" ht="15" x14ac:dyDescent="0.25">
      <c r="A90" s="4" t="e">
        <f>CONCATENATE("E.",MID(#REF!,1,4),".00.00.000")</f>
        <v>#REF!</v>
      </c>
      <c r="B90" s="4" t="e">
        <f>VLOOKUP(A90,#REF!,4,FALSE)</f>
        <v>#REF!</v>
      </c>
      <c r="C90" s="4" t="e">
        <f>CONCATENATE("E.",MID(#REF!,1,7),".00.000")</f>
        <v>#REF!</v>
      </c>
      <c r="D90" s="4" t="e">
        <f>VLOOKUP(C90,#REF!,4,FALSE)</f>
        <v>#REF!</v>
      </c>
      <c r="E90">
        <v>2327</v>
      </c>
      <c r="F90">
        <v>0</v>
      </c>
      <c r="G90" s="5" t="s">
        <v>111</v>
      </c>
      <c r="H90" s="6">
        <v>600</v>
      </c>
      <c r="I90" s="6">
        <v>780</v>
      </c>
      <c r="J90" s="6">
        <v>700</v>
      </c>
      <c r="K90" s="7">
        <v>484</v>
      </c>
      <c r="L90" s="7">
        <v>700</v>
      </c>
      <c r="M90" s="7">
        <v>585</v>
      </c>
      <c r="N90" s="6">
        <v>700</v>
      </c>
      <c r="O90" s="8">
        <v>700</v>
      </c>
      <c r="P90" s="9">
        <v>700</v>
      </c>
      <c r="Q90" s="9">
        <v>700</v>
      </c>
      <c r="R90" t="s">
        <v>47</v>
      </c>
    </row>
    <row r="91" spans="1:18" s="4" customFormat="1" ht="15" x14ac:dyDescent="0.25">
      <c r="A91" s="4" t="e">
        <f>CONCATENATE("E.",MID(#REF!,1,4),".00.00.000")</f>
        <v>#REF!</v>
      </c>
      <c r="B91" s="4" t="e">
        <f>VLOOKUP(A91,#REF!,4,FALSE)</f>
        <v>#REF!</v>
      </c>
      <c r="C91" s="4" t="e">
        <f>CONCATENATE("E.",MID(#REF!,1,7),".00.000")</f>
        <v>#REF!</v>
      </c>
      <c r="D91" s="4" t="e">
        <f>VLOOKUP(C91,#REF!,4,FALSE)</f>
        <v>#REF!</v>
      </c>
      <c r="E91">
        <v>2329</v>
      </c>
      <c r="F91">
        <v>0</v>
      </c>
      <c r="G91" s="5" t="s">
        <v>112</v>
      </c>
      <c r="H91" s="6">
        <v>105000</v>
      </c>
      <c r="I91" s="6">
        <v>115499.09</v>
      </c>
      <c r="J91" s="6">
        <v>85000</v>
      </c>
      <c r="K91" s="7">
        <v>87097.08</v>
      </c>
      <c r="L91" s="7">
        <v>80000</v>
      </c>
      <c r="M91" s="7">
        <v>87726.95</v>
      </c>
      <c r="N91" s="6">
        <v>87634.09</v>
      </c>
      <c r="O91" s="8">
        <v>85000</v>
      </c>
      <c r="P91" s="9">
        <v>85000</v>
      </c>
      <c r="Q91" s="9">
        <v>85000</v>
      </c>
      <c r="R91" t="s">
        <v>42</v>
      </c>
    </row>
    <row r="92" spans="1:18" s="4" customFormat="1" ht="15" x14ac:dyDescent="0.25">
      <c r="A92" s="4" t="e">
        <f>CONCATENATE("E.",MID(#REF!,1,4),".00.00.000")</f>
        <v>#REF!</v>
      </c>
      <c r="B92" s="4" t="e">
        <f>VLOOKUP(A92,#REF!,4,FALSE)</f>
        <v>#REF!</v>
      </c>
      <c r="C92" s="4" t="e">
        <f>CONCATENATE("E.",MID(#REF!,1,7),".00.000")</f>
        <v>#REF!</v>
      </c>
      <c r="D92" s="4" t="e">
        <f>VLOOKUP(C92,#REF!,4,FALSE)</f>
        <v>#REF!</v>
      </c>
      <c r="E92">
        <v>2350</v>
      </c>
      <c r="F92">
        <v>0</v>
      </c>
      <c r="G92" s="5" t="s">
        <v>113</v>
      </c>
      <c r="H92" s="6">
        <v>25000</v>
      </c>
      <c r="I92" s="6">
        <v>32086.79</v>
      </c>
      <c r="J92" s="6">
        <v>136000</v>
      </c>
      <c r="K92" s="7">
        <v>137439.57999999999</v>
      </c>
      <c r="L92" s="7">
        <v>79000</v>
      </c>
      <c r="M92" s="7">
        <v>64272.31</v>
      </c>
      <c r="N92" s="6">
        <v>0</v>
      </c>
      <c r="O92" s="8">
        <v>64956.2</v>
      </c>
      <c r="P92" s="9">
        <v>60000</v>
      </c>
      <c r="Q92" s="9">
        <v>60000</v>
      </c>
      <c r="R92" t="s">
        <v>23</v>
      </c>
    </row>
    <row r="93" spans="1:18" s="4" customFormat="1" ht="15" x14ac:dyDescent="0.25">
      <c r="A93" s="4" t="e">
        <f>CONCATENATE("E.",MID(#REF!,1,4),".00.00.000")</f>
        <v>#REF!</v>
      </c>
      <c r="B93" s="4" t="e">
        <f>VLOOKUP(A93,#REF!,4,FALSE)</f>
        <v>#REF!</v>
      </c>
      <c r="C93" s="4" t="e">
        <f>CONCATENATE("E.",MID(#REF!,1,7),".00.000")</f>
        <v>#REF!</v>
      </c>
      <c r="D93" s="4" t="e">
        <f>VLOOKUP(C93,#REF!,4,FALSE)</f>
        <v>#REF!</v>
      </c>
      <c r="E93">
        <v>2351</v>
      </c>
      <c r="F93">
        <v>0</v>
      </c>
      <c r="G93" s="5" t="s">
        <v>114</v>
      </c>
      <c r="H93" s="6">
        <v>10000</v>
      </c>
      <c r="I93" s="6">
        <v>10000</v>
      </c>
      <c r="J93" s="6">
        <v>10000</v>
      </c>
      <c r="K93" s="7">
        <v>10000</v>
      </c>
      <c r="L93" s="7">
        <v>10000</v>
      </c>
      <c r="M93" s="7">
        <v>10000</v>
      </c>
      <c r="N93" s="6">
        <v>10000</v>
      </c>
      <c r="O93" s="8">
        <v>10000</v>
      </c>
      <c r="P93" s="9">
        <v>10000</v>
      </c>
      <c r="Q93" s="9">
        <v>10000</v>
      </c>
      <c r="R93" t="s">
        <v>42</v>
      </c>
    </row>
    <row r="94" spans="1:18" s="4" customFormat="1" ht="15" x14ac:dyDescent="0.25">
      <c r="A94" s="4" t="e">
        <f>CONCATENATE("E.",MID(#REF!,1,4),".00.00.000")</f>
        <v>#REF!</v>
      </c>
      <c r="B94" s="4" t="e">
        <f>VLOOKUP(A94,#REF!,4,FALSE)</f>
        <v>#REF!</v>
      </c>
      <c r="C94" s="4" t="e">
        <f>CONCATENATE("E.",MID(#REF!,1,7),".00.000")</f>
        <v>#REF!</v>
      </c>
      <c r="D94" s="4" t="e">
        <f>VLOOKUP(C94,#REF!,4,FALSE)</f>
        <v>#REF!</v>
      </c>
      <c r="E94">
        <v>2372</v>
      </c>
      <c r="F94">
        <v>0</v>
      </c>
      <c r="G94" s="5" t="s">
        <v>115</v>
      </c>
      <c r="H94" s="6">
        <v>2000</v>
      </c>
      <c r="I94" s="6">
        <v>0</v>
      </c>
      <c r="J94" s="6">
        <v>2000</v>
      </c>
      <c r="K94" s="7">
        <v>0</v>
      </c>
      <c r="L94" s="7">
        <v>2000</v>
      </c>
      <c r="M94" s="7">
        <v>0</v>
      </c>
      <c r="N94" s="6">
        <v>2000</v>
      </c>
      <c r="O94" s="8">
        <v>2000</v>
      </c>
      <c r="P94" s="9">
        <v>2000</v>
      </c>
      <c r="Q94" s="9">
        <v>2000</v>
      </c>
      <c r="R94" t="s">
        <v>23</v>
      </c>
    </row>
    <row r="95" spans="1:18" s="4" customFormat="1" ht="15" x14ac:dyDescent="0.25">
      <c r="A95" s="4" t="e">
        <f>CONCATENATE("E.",MID(#REF!,1,4),".00.00.000")</f>
        <v>#REF!</v>
      </c>
      <c r="B95" s="4" t="e">
        <f>VLOOKUP(A95,#REF!,4,FALSE)</f>
        <v>#REF!</v>
      </c>
      <c r="C95" s="4" t="e">
        <f>CONCATENATE("E.",MID(#REF!,1,7),".00.000")</f>
        <v>#REF!</v>
      </c>
      <c r="D95" s="4" t="e">
        <f>VLOOKUP(C95,#REF!,4,FALSE)</f>
        <v>#REF!</v>
      </c>
      <c r="E95">
        <v>2390</v>
      </c>
      <c r="F95">
        <v>0</v>
      </c>
      <c r="G95" s="5" t="s">
        <v>116</v>
      </c>
      <c r="H95" s="6">
        <v>20000</v>
      </c>
      <c r="I95" s="6">
        <v>5919.67</v>
      </c>
      <c r="J95" s="6">
        <v>20000</v>
      </c>
      <c r="K95" s="7">
        <v>10359.35</v>
      </c>
      <c r="L95" s="7">
        <v>20000</v>
      </c>
      <c r="M95" s="7">
        <v>4815.6099999999997</v>
      </c>
      <c r="N95" s="6">
        <v>20000</v>
      </c>
      <c r="O95" s="8">
        <v>20000</v>
      </c>
      <c r="P95" s="9">
        <v>20000</v>
      </c>
      <c r="Q95" s="9">
        <v>20000</v>
      </c>
      <c r="R95" t="s">
        <v>47</v>
      </c>
    </row>
    <row r="96" spans="1:18" s="4" customFormat="1" ht="15" x14ac:dyDescent="0.25">
      <c r="A96" s="4" t="e">
        <f>CONCATENATE("E.",MID(#REF!,1,4),".00.00.000")</f>
        <v>#REF!</v>
      </c>
      <c r="B96" s="4" t="e">
        <f>VLOOKUP(A96,#REF!,4,FALSE)</f>
        <v>#REF!</v>
      </c>
      <c r="C96" s="4" t="e">
        <f>CONCATENATE("E.",MID(#REF!,1,7),".00.000")</f>
        <v>#REF!</v>
      </c>
      <c r="D96" s="4" t="e">
        <f>VLOOKUP(C96,#REF!,4,FALSE)</f>
        <v>#REF!</v>
      </c>
      <c r="E96">
        <v>2391</v>
      </c>
      <c r="F96">
        <v>0</v>
      </c>
      <c r="G96" s="5" t="s">
        <v>117</v>
      </c>
      <c r="H96" s="6">
        <v>0</v>
      </c>
      <c r="I96" s="6">
        <v>0</v>
      </c>
      <c r="J96" s="6">
        <v>302665</v>
      </c>
      <c r="K96" s="7">
        <v>302655</v>
      </c>
      <c r="L96" s="7">
        <v>25300</v>
      </c>
      <c r="M96" s="7">
        <v>25222.6</v>
      </c>
      <c r="N96" s="6">
        <v>0</v>
      </c>
      <c r="O96" s="8"/>
      <c r="P96" s="9"/>
      <c r="Q96" s="9"/>
      <c r="R96" t="s">
        <v>47</v>
      </c>
    </row>
    <row r="97" spans="1:21" s="4" customFormat="1" ht="15" x14ac:dyDescent="0.25">
      <c r="A97" s="4" t="e">
        <f>CONCATENATE("E.",MID(#REF!,1,4),".00.00.000")</f>
        <v>#REF!</v>
      </c>
      <c r="B97" s="4" t="e">
        <f>VLOOKUP(A97,#REF!,4,FALSE)</f>
        <v>#REF!</v>
      </c>
      <c r="C97" s="4" t="e">
        <f>CONCATENATE("E.",MID(#REF!,1,7),".00.000")</f>
        <v>#REF!</v>
      </c>
      <c r="D97" s="4" t="e">
        <f>VLOOKUP(C97,#REF!,4,FALSE)</f>
        <v>#REF!</v>
      </c>
      <c r="E97">
        <v>2400</v>
      </c>
      <c r="F97">
        <v>0</v>
      </c>
      <c r="G97" s="5" t="s">
        <v>118</v>
      </c>
      <c r="H97" s="6">
        <v>9500</v>
      </c>
      <c r="I97" s="6">
        <v>9500</v>
      </c>
      <c r="J97" s="6">
        <v>9500</v>
      </c>
      <c r="K97" s="7">
        <v>9500</v>
      </c>
      <c r="L97" s="7">
        <v>9500</v>
      </c>
      <c r="M97" s="7">
        <v>9500</v>
      </c>
      <c r="N97" s="6">
        <v>2375</v>
      </c>
      <c r="O97" s="8"/>
      <c r="P97" s="9">
        <v>0</v>
      </c>
      <c r="Q97" s="9">
        <v>0</v>
      </c>
      <c r="R97" t="s">
        <v>23</v>
      </c>
    </row>
    <row r="98" spans="1:21" s="4" customFormat="1" ht="15" x14ac:dyDescent="0.25">
      <c r="A98" s="4" t="e">
        <f>CONCATENATE("E.",MID(#REF!,1,4),".00.00.000")</f>
        <v>#REF!</v>
      </c>
      <c r="B98" s="4" t="e">
        <f>VLOOKUP(A98,#REF!,4,FALSE)</f>
        <v>#REF!</v>
      </c>
      <c r="C98" s="4" t="e">
        <f>CONCATENATE("E.",MID(#REF!,1,7),".00.000")</f>
        <v>#REF!</v>
      </c>
      <c r="D98" s="4" t="e">
        <f>VLOOKUP(C98,#REF!,4,FALSE)</f>
        <v>#REF!</v>
      </c>
      <c r="E98">
        <v>2407</v>
      </c>
      <c r="F98">
        <v>0</v>
      </c>
      <c r="G98" s="5" t="s">
        <v>119</v>
      </c>
      <c r="H98" s="6">
        <v>100000</v>
      </c>
      <c r="I98" s="6">
        <v>100000</v>
      </c>
      <c r="J98" s="6">
        <v>116000</v>
      </c>
      <c r="K98" s="7">
        <v>116000</v>
      </c>
      <c r="L98" s="7">
        <v>116000</v>
      </c>
      <c r="M98" s="7">
        <v>100000</v>
      </c>
      <c r="N98" s="6">
        <v>100000</v>
      </c>
      <c r="O98" s="8">
        <v>100000</v>
      </c>
      <c r="P98" s="9">
        <v>100000</v>
      </c>
      <c r="Q98" s="9">
        <v>100000</v>
      </c>
      <c r="R98" t="s">
        <v>47</v>
      </c>
    </row>
    <row r="99" spans="1:21" s="4" customFormat="1" ht="15" x14ac:dyDescent="0.25">
      <c r="A99" s="4" t="e">
        <f>CONCATENATE("E.",MID(#REF!,1,4),".00.00.000")</f>
        <v>#REF!</v>
      </c>
      <c r="B99" s="4" t="e">
        <f>VLOOKUP(A99,#REF!,4,FALSE)</f>
        <v>#REF!</v>
      </c>
      <c r="C99" s="4" t="e">
        <f>CONCATENATE("E.",MID(#REF!,1,7),".00.000")</f>
        <v>#REF!</v>
      </c>
      <c r="D99" s="4" t="e">
        <f>VLOOKUP(C99,#REF!,4,FALSE)</f>
        <v>#REF!</v>
      </c>
      <c r="E99">
        <v>2409</v>
      </c>
      <c r="F99">
        <v>0</v>
      </c>
      <c r="G99" s="5" t="s">
        <v>120</v>
      </c>
      <c r="H99" s="6">
        <v>56400</v>
      </c>
      <c r="I99" s="6">
        <v>61236.11</v>
      </c>
      <c r="J99" s="6">
        <v>61000</v>
      </c>
      <c r="K99" s="7">
        <v>61236.11</v>
      </c>
      <c r="L99" s="7">
        <v>61300</v>
      </c>
      <c r="M99" s="7">
        <v>61236.11</v>
      </c>
      <c r="N99" s="6">
        <v>61300</v>
      </c>
      <c r="O99" s="8">
        <v>61300</v>
      </c>
      <c r="P99" s="9">
        <v>61300</v>
      </c>
      <c r="Q99" s="9">
        <v>0</v>
      </c>
      <c r="R99" t="s">
        <v>23</v>
      </c>
    </row>
    <row r="100" spans="1:21" s="4" customFormat="1" ht="15" x14ac:dyDescent="0.25">
      <c r="A100" s="4" t="e">
        <f>CONCATENATE("E.",MID(#REF!,1,4),".00.00.000")</f>
        <v>#REF!</v>
      </c>
      <c r="B100" s="4" t="e">
        <f>VLOOKUP(A100,#REF!,4,FALSE)</f>
        <v>#REF!</v>
      </c>
      <c r="C100" s="4" t="e">
        <f>CONCATENATE("E.",MID(#REF!,1,7),".00.000")</f>
        <v>#REF!</v>
      </c>
      <c r="D100" s="4" t="e">
        <f>VLOOKUP(C100,#REF!,4,FALSE)</f>
        <v>#REF!</v>
      </c>
      <c r="E100">
        <v>2411</v>
      </c>
      <c r="F100">
        <v>0</v>
      </c>
      <c r="G100" s="5" t="s">
        <v>121</v>
      </c>
      <c r="H100" s="6">
        <v>5000</v>
      </c>
      <c r="I100" s="6">
        <v>5000</v>
      </c>
      <c r="J100" s="6">
        <v>0</v>
      </c>
      <c r="K100" s="7">
        <v>15000</v>
      </c>
      <c r="L100" s="7">
        <v>30000</v>
      </c>
      <c r="M100" s="7">
        <v>31500</v>
      </c>
      <c r="N100" s="6">
        <v>30000</v>
      </c>
      <c r="O100" s="8">
        <v>30000</v>
      </c>
      <c r="P100" s="9">
        <v>15000</v>
      </c>
      <c r="Q100" s="9">
        <v>15000</v>
      </c>
      <c r="R100" t="s">
        <v>47</v>
      </c>
    </row>
    <row r="101" spans="1:21" s="4" customFormat="1" ht="15" x14ac:dyDescent="0.25">
      <c r="A101" s="4" t="e">
        <f>CONCATENATE("E.",MID(#REF!,1,4),".00.00.000")</f>
        <v>#REF!</v>
      </c>
      <c r="B101" s="4" t="e">
        <f>VLOOKUP(A101,#REF!,4,FALSE)</f>
        <v>#REF!</v>
      </c>
      <c r="C101" s="4" t="e">
        <f>CONCATENATE("E.",MID(#REF!,1,7),".00.000")</f>
        <v>#REF!</v>
      </c>
      <c r="D101" s="4" t="e">
        <f>VLOOKUP(C101,#REF!,4,FALSE)</f>
        <v>#REF!</v>
      </c>
      <c r="E101">
        <v>2413</v>
      </c>
      <c r="F101">
        <v>0</v>
      </c>
      <c r="G101" s="5" t="s">
        <v>122</v>
      </c>
      <c r="H101" s="6">
        <v>12000</v>
      </c>
      <c r="I101" s="6">
        <v>10000</v>
      </c>
      <c r="J101" s="6">
        <v>12000</v>
      </c>
      <c r="K101" s="7">
        <v>12000</v>
      </c>
      <c r="L101" s="7">
        <v>12500</v>
      </c>
      <c r="M101" s="7">
        <v>12216.53</v>
      </c>
      <c r="N101" s="6">
        <v>12500</v>
      </c>
      <c r="O101" s="8">
        <v>12500</v>
      </c>
      <c r="P101" s="9">
        <v>12500</v>
      </c>
      <c r="Q101" s="9">
        <v>12500</v>
      </c>
      <c r="R101" t="s">
        <v>39</v>
      </c>
    </row>
    <row r="102" spans="1:21" s="4" customFormat="1" ht="15" x14ac:dyDescent="0.25">
      <c r="A102" s="4" t="e">
        <f>CONCATENATE("E.",MID(#REF!,1,4),".00.00.000")</f>
        <v>#REF!</v>
      </c>
      <c r="B102" s="4" t="e">
        <f>VLOOKUP(A102,#REF!,4,FALSE)</f>
        <v>#REF!</v>
      </c>
      <c r="C102" s="4" t="e">
        <f>CONCATENATE("E.",MID(#REF!,1,7),".00.000")</f>
        <v>#REF!</v>
      </c>
      <c r="D102" s="4" t="e">
        <f>VLOOKUP(C102,#REF!,4,FALSE)</f>
        <v>#REF!</v>
      </c>
      <c r="E102">
        <v>2416</v>
      </c>
      <c r="F102">
        <v>0</v>
      </c>
      <c r="G102" s="5" t="s">
        <v>123</v>
      </c>
      <c r="H102" s="6">
        <v>1500</v>
      </c>
      <c r="I102" s="6">
        <v>1311.34</v>
      </c>
      <c r="J102" s="6">
        <v>1500</v>
      </c>
      <c r="K102" s="7">
        <v>622.63</v>
      </c>
      <c r="L102" s="7">
        <v>1500</v>
      </c>
      <c r="M102" s="7">
        <v>1500</v>
      </c>
      <c r="N102" s="6">
        <v>1500</v>
      </c>
      <c r="O102" s="8">
        <v>1500</v>
      </c>
      <c r="P102" s="9">
        <v>1500</v>
      </c>
      <c r="Q102" s="9">
        <v>1500</v>
      </c>
      <c r="R102" t="s">
        <v>42</v>
      </c>
    </row>
    <row r="103" spans="1:21" s="4" customFormat="1" ht="15" x14ac:dyDescent="0.25">
      <c r="A103" s="4" t="e">
        <f>CONCATENATE("E.",MID(#REF!,1,4),".00.00.000")</f>
        <v>#REF!</v>
      </c>
      <c r="B103" s="4" t="e">
        <f>VLOOKUP(A103,#REF!,4,FALSE)</f>
        <v>#REF!</v>
      </c>
      <c r="C103" s="4" t="e">
        <f>CONCATENATE("E.",MID(#REF!,1,7),".00.000")</f>
        <v>#REF!</v>
      </c>
      <c r="D103" s="4" t="e">
        <f>VLOOKUP(C103,#REF!,4,FALSE)</f>
        <v>#REF!</v>
      </c>
      <c r="E103">
        <v>2417</v>
      </c>
      <c r="F103">
        <v>0</v>
      </c>
      <c r="G103" s="5" t="s">
        <v>124</v>
      </c>
      <c r="H103" s="6">
        <v>16000</v>
      </c>
      <c r="I103" s="6">
        <v>3500</v>
      </c>
      <c r="J103" s="6">
        <v>10000</v>
      </c>
      <c r="K103" s="7">
        <v>10000</v>
      </c>
      <c r="L103" s="7">
        <v>8000</v>
      </c>
      <c r="M103" s="7">
        <v>8000</v>
      </c>
      <c r="N103" s="6">
        <v>8000</v>
      </c>
      <c r="O103" s="8">
        <v>1000</v>
      </c>
      <c r="P103" s="9">
        <v>1000</v>
      </c>
      <c r="Q103" s="9">
        <v>1000</v>
      </c>
      <c r="R103" t="s">
        <v>47</v>
      </c>
    </row>
    <row r="104" spans="1:21" s="4" customFormat="1" ht="15" x14ac:dyDescent="0.25">
      <c r="A104" s="4" t="e">
        <f>CONCATENATE("E.",MID(#REF!,1,4),".00.00.000")</f>
        <v>#REF!</v>
      </c>
      <c r="B104" s="4" t="e">
        <f>VLOOKUP(A104,#REF!,4,FALSE)</f>
        <v>#REF!</v>
      </c>
      <c r="C104" s="4" t="e">
        <f>CONCATENATE("E.",MID(#REF!,1,7),".00.000")</f>
        <v>#REF!</v>
      </c>
      <c r="D104" s="4" t="e">
        <f>VLOOKUP(C104,#REF!,4,FALSE)</f>
        <v>#REF!</v>
      </c>
      <c r="E104">
        <v>2418</v>
      </c>
      <c r="F104">
        <v>0</v>
      </c>
      <c r="G104" s="5" t="s">
        <v>125</v>
      </c>
      <c r="H104" s="6">
        <v>1500</v>
      </c>
      <c r="I104" s="6">
        <v>0</v>
      </c>
      <c r="J104" s="6">
        <v>500</v>
      </c>
      <c r="K104" s="7">
        <v>0</v>
      </c>
      <c r="L104" s="7">
        <v>500</v>
      </c>
      <c r="M104" s="7">
        <v>0</v>
      </c>
      <c r="N104" s="6">
        <v>0</v>
      </c>
      <c r="O104" s="8"/>
      <c r="P104" s="9"/>
      <c r="Q104" s="9"/>
      <c r="R104" t="s">
        <v>39</v>
      </c>
    </row>
    <row r="105" spans="1:21" s="4" customFormat="1" ht="15" x14ac:dyDescent="0.25">
      <c r="A105" s="4" t="e">
        <f>CONCATENATE("E.",MID(#REF!,1,4),".00.00.000")</f>
        <v>#REF!</v>
      </c>
      <c r="B105" s="4" t="e">
        <f>VLOOKUP(A105,#REF!,4,FALSE)</f>
        <v>#REF!</v>
      </c>
      <c r="C105" s="4" t="e">
        <f>CONCATENATE("E.",MID(#REF!,1,7),".00.000")</f>
        <v>#REF!</v>
      </c>
      <c r="D105" s="4" t="e">
        <f>VLOOKUP(C105,#REF!,4,FALSE)</f>
        <v>#REF!</v>
      </c>
      <c r="E105">
        <v>2419</v>
      </c>
      <c r="F105">
        <v>0</v>
      </c>
      <c r="G105" s="5" t="s">
        <v>126</v>
      </c>
      <c r="H105" s="6">
        <v>10000</v>
      </c>
      <c r="I105" s="6">
        <v>8565.02</v>
      </c>
      <c r="J105" s="6">
        <v>10000</v>
      </c>
      <c r="K105" s="7">
        <v>7221.54</v>
      </c>
      <c r="L105" s="7">
        <v>10000</v>
      </c>
      <c r="M105" s="7">
        <v>10000</v>
      </c>
      <c r="N105" s="6">
        <v>10000</v>
      </c>
      <c r="O105" s="8"/>
      <c r="P105" s="9">
        <v>0</v>
      </c>
      <c r="Q105" s="9">
        <v>0</v>
      </c>
      <c r="R105" t="s">
        <v>47</v>
      </c>
    </row>
    <row r="106" spans="1:21" s="4" customFormat="1" ht="15" x14ac:dyDescent="0.25">
      <c r="A106" s="4" t="e">
        <f>CONCATENATE("E.",MID(#REF!,1,4),".00.00.000")</f>
        <v>#REF!</v>
      </c>
      <c r="B106" s="4" t="e">
        <f>VLOOKUP(A106,#REF!,4,FALSE)</f>
        <v>#REF!</v>
      </c>
      <c r="C106" s="4" t="e">
        <f>CONCATENATE("E.",MID(#REF!,1,7),".00.000")</f>
        <v>#REF!</v>
      </c>
      <c r="D106" s="4" t="e">
        <f>VLOOKUP(C106,#REF!,4,FALSE)</f>
        <v>#REF!</v>
      </c>
      <c r="E106">
        <v>2420</v>
      </c>
      <c r="F106">
        <v>0</v>
      </c>
      <c r="G106" s="5" t="s">
        <v>127</v>
      </c>
      <c r="H106" s="6">
        <v>2000</v>
      </c>
      <c r="I106" s="6">
        <v>0</v>
      </c>
      <c r="J106" s="6">
        <v>1000</v>
      </c>
      <c r="K106" s="7">
        <v>0</v>
      </c>
      <c r="L106" s="7">
        <v>1000</v>
      </c>
      <c r="M106" s="7">
        <v>0</v>
      </c>
      <c r="N106" s="6">
        <v>0</v>
      </c>
      <c r="O106" s="8"/>
      <c r="P106" s="9"/>
      <c r="Q106" s="9"/>
      <c r="R106" t="s">
        <v>42</v>
      </c>
    </row>
    <row r="107" spans="1:21" s="4" customFormat="1" ht="15" x14ac:dyDescent="0.25">
      <c r="A107" s="4" t="e">
        <f>CONCATENATE("E.",MID(#REF!,1,4),".00.00.000")</f>
        <v>#REF!</v>
      </c>
      <c r="B107" s="4" t="e">
        <f>VLOOKUP(A107,#REF!,4,FALSE)</f>
        <v>#REF!</v>
      </c>
      <c r="C107" s="4" t="e">
        <f>CONCATENATE("E.",MID(#REF!,1,7),".00.000")</f>
        <v>#REF!</v>
      </c>
      <c r="D107" s="4" t="e">
        <f>VLOOKUP(C107,#REF!,4,FALSE)</f>
        <v>#REF!</v>
      </c>
      <c r="E107">
        <v>2547</v>
      </c>
      <c r="F107">
        <v>0</v>
      </c>
      <c r="G107" s="5" t="s">
        <v>128</v>
      </c>
      <c r="H107" s="6">
        <v>0</v>
      </c>
      <c r="I107" s="6">
        <v>0</v>
      </c>
      <c r="J107" s="6">
        <v>0</v>
      </c>
      <c r="K107" s="7">
        <v>0</v>
      </c>
      <c r="L107" s="7">
        <v>100000</v>
      </c>
      <c r="M107" s="7">
        <v>199712.97</v>
      </c>
      <c r="N107" s="6">
        <v>200000</v>
      </c>
      <c r="O107" s="8"/>
      <c r="P107" s="9"/>
      <c r="Q107" s="9"/>
      <c r="R107" t="s">
        <v>23</v>
      </c>
    </row>
    <row r="108" spans="1:21" s="4" customFormat="1" ht="15" x14ac:dyDescent="0.25">
      <c r="A108" s="4" t="e">
        <f>CONCATENATE("E.",MID(#REF!,1,4),".00.00.000")</f>
        <v>#REF!</v>
      </c>
      <c r="B108" s="4" t="e">
        <f>VLOOKUP(A108,#REF!,4,FALSE)</f>
        <v>#REF!</v>
      </c>
      <c r="C108" s="4" t="e">
        <f>CONCATENATE("E.",MID(#REF!,1,7),".00.000")</f>
        <v>#REF!</v>
      </c>
      <c r="D108" s="4" t="e">
        <f>VLOOKUP(C108,#REF!,4,FALSE)</f>
        <v>#REF!</v>
      </c>
      <c r="E108">
        <v>2548</v>
      </c>
      <c r="F108">
        <v>0</v>
      </c>
      <c r="G108" s="5" t="s">
        <v>129</v>
      </c>
      <c r="H108" s="6">
        <v>0</v>
      </c>
      <c r="I108" s="6">
        <v>0</v>
      </c>
      <c r="J108" s="6">
        <v>10500</v>
      </c>
      <c r="K108" s="7">
        <v>9760</v>
      </c>
      <c r="L108" s="7">
        <v>0</v>
      </c>
      <c r="M108" s="7">
        <v>0</v>
      </c>
      <c r="N108" s="6">
        <v>0</v>
      </c>
      <c r="O108" s="8"/>
      <c r="P108" s="9"/>
      <c r="Q108" s="9"/>
      <c r="R108" t="s">
        <v>47</v>
      </c>
      <c r="U108" s="4">
        <f>SUBTOTAL(9,U99:U107)</f>
        <v>0</v>
      </c>
    </row>
    <row r="109" spans="1:21" s="4" customFormat="1" ht="15" x14ac:dyDescent="0.25">
      <c r="A109" s="4" t="e">
        <f>CONCATENATE("E.",MID(#REF!,1,4),".00.00.000")</f>
        <v>#REF!</v>
      </c>
      <c r="B109" s="4" t="e">
        <f>VLOOKUP(A109,#REF!,4,FALSE)</f>
        <v>#REF!</v>
      </c>
      <c r="C109" s="4" t="e">
        <f>CONCATENATE("E.",MID(#REF!,1,7),".00.000")</f>
        <v>#REF!</v>
      </c>
      <c r="D109" s="4" t="e">
        <f>VLOOKUP(C109,#REF!,4,FALSE)</f>
        <v>#REF!</v>
      </c>
      <c r="E109">
        <v>2549</v>
      </c>
      <c r="F109">
        <v>0</v>
      </c>
      <c r="G109" s="5" t="s">
        <v>130</v>
      </c>
      <c r="H109" s="6">
        <v>510</v>
      </c>
      <c r="I109" s="6">
        <v>510</v>
      </c>
      <c r="J109" s="6">
        <v>0</v>
      </c>
      <c r="K109" s="7">
        <v>0</v>
      </c>
      <c r="L109" s="7">
        <v>0</v>
      </c>
      <c r="M109" s="7">
        <v>0</v>
      </c>
      <c r="N109" s="6">
        <v>0</v>
      </c>
      <c r="O109" s="8"/>
      <c r="P109" s="9"/>
      <c r="Q109" s="9"/>
      <c r="R109" t="s">
        <v>47</v>
      </c>
    </row>
    <row r="110" spans="1:21" s="4" customFormat="1" ht="15" x14ac:dyDescent="0.25">
      <c r="A110" s="4" t="e">
        <f>CONCATENATE("E.",MID(#REF!,1,4),".00.00.000")</f>
        <v>#REF!</v>
      </c>
      <c r="B110" s="4" t="e">
        <f>VLOOKUP(A110,#REF!,4,FALSE)</f>
        <v>#REF!</v>
      </c>
      <c r="C110" s="4" t="e">
        <f>CONCATENATE("E.",MID(#REF!,1,7),".00.000")</f>
        <v>#REF!</v>
      </c>
      <c r="D110" s="4" t="e">
        <f>VLOOKUP(C110,#REF!,4,FALSE)</f>
        <v>#REF!</v>
      </c>
      <c r="E110">
        <v>2550</v>
      </c>
      <c r="F110">
        <v>0</v>
      </c>
      <c r="G110" s="5" t="s">
        <v>131</v>
      </c>
      <c r="H110" s="6">
        <v>30000</v>
      </c>
      <c r="I110" s="6">
        <v>5755.9</v>
      </c>
      <c r="J110" s="6">
        <v>10000</v>
      </c>
      <c r="K110" s="7">
        <v>0</v>
      </c>
      <c r="L110" s="7">
        <v>196000</v>
      </c>
      <c r="M110" s="7">
        <v>186000</v>
      </c>
      <c r="N110" s="6">
        <v>0</v>
      </c>
      <c r="O110" s="8"/>
      <c r="P110" s="9"/>
      <c r="Q110" s="9"/>
      <c r="R110" t="s">
        <v>47</v>
      </c>
    </row>
    <row r="111" spans="1:21" s="4" customFormat="1" ht="15" x14ac:dyDescent="0.25">
      <c r="A111" s="4" t="e">
        <f>CONCATENATE("E.",MID(#REF!,1,4),".00.00.000")</f>
        <v>#REF!</v>
      </c>
      <c r="B111" s="4" t="e">
        <f>VLOOKUP(A111,#REF!,4,FALSE)</f>
        <v>#REF!</v>
      </c>
      <c r="C111" s="4" t="e">
        <f>CONCATENATE("E.",MID(#REF!,1,7),".00.000")</f>
        <v>#REF!</v>
      </c>
      <c r="D111" s="4" t="e">
        <f>VLOOKUP(C111,#REF!,4,FALSE)</f>
        <v>#REF!</v>
      </c>
      <c r="E111">
        <v>2552</v>
      </c>
      <c r="F111">
        <v>0</v>
      </c>
      <c r="G111" s="5" t="s">
        <v>132</v>
      </c>
      <c r="H111" s="6">
        <v>559800</v>
      </c>
      <c r="I111" s="6">
        <v>559988.72</v>
      </c>
      <c r="J111" s="6">
        <v>270000</v>
      </c>
      <c r="K111" s="7">
        <v>5151</v>
      </c>
      <c r="L111" s="7">
        <v>20000</v>
      </c>
      <c r="M111" s="7">
        <v>8714.34</v>
      </c>
      <c r="N111" s="6">
        <v>20000</v>
      </c>
      <c r="O111" s="8">
        <v>30000</v>
      </c>
      <c r="P111" s="9">
        <v>100000</v>
      </c>
      <c r="Q111" s="9">
        <v>100000</v>
      </c>
      <c r="R111" t="s">
        <v>47</v>
      </c>
    </row>
    <row r="112" spans="1:21" s="4" customFormat="1" ht="15" x14ac:dyDescent="0.25">
      <c r="A112" s="4" t="e">
        <f>CONCATENATE("E.",MID(#REF!,1,4),".00.00.000")</f>
        <v>#REF!</v>
      </c>
      <c r="B112" s="4" t="e">
        <f>VLOOKUP(A112,#REF!,4,FALSE)</f>
        <v>#REF!</v>
      </c>
      <c r="C112" s="4" t="e">
        <f>CONCATENATE("E.",MID(#REF!,1,7),".00.000")</f>
        <v>#REF!</v>
      </c>
      <c r="D112" s="4" t="e">
        <f>VLOOKUP(C112,#REF!,4,FALSE)</f>
        <v>#REF!</v>
      </c>
      <c r="E112">
        <v>2554</v>
      </c>
      <c r="F112">
        <v>0</v>
      </c>
      <c r="G112" s="5" t="s">
        <v>133</v>
      </c>
      <c r="H112" s="6">
        <v>16000</v>
      </c>
      <c r="I112" s="6">
        <v>14623</v>
      </c>
      <c r="J112" s="6">
        <v>16000</v>
      </c>
      <c r="K112" s="7">
        <v>3416</v>
      </c>
      <c r="L112" s="7">
        <v>19000</v>
      </c>
      <c r="M112" s="7">
        <v>14379.42</v>
      </c>
      <c r="N112" s="6">
        <v>10000</v>
      </c>
      <c r="O112" s="8">
        <v>5000</v>
      </c>
      <c r="P112" s="9">
        <v>10000</v>
      </c>
      <c r="Q112" s="9">
        <v>10000</v>
      </c>
      <c r="R112" t="s">
        <v>47</v>
      </c>
    </row>
    <row r="113" spans="1:18" s="4" customFormat="1" ht="15" x14ac:dyDescent="0.25">
      <c r="A113" s="4" t="e">
        <f>CONCATENATE("E.",MID(#REF!,1,4),".00.00.000")</f>
        <v>#REF!</v>
      </c>
      <c r="B113" s="4" t="e">
        <f>VLOOKUP(A113,#REF!,4,FALSE)</f>
        <v>#REF!</v>
      </c>
      <c r="C113" s="4" t="e">
        <f>CONCATENATE("E.",MID(#REF!,1,7),".00.000")</f>
        <v>#REF!</v>
      </c>
      <c r="D113" s="4" t="e">
        <f>VLOOKUP(C113,#REF!,4,FALSE)</f>
        <v>#REF!</v>
      </c>
      <c r="E113">
        <v>2969</v>
      </c>
      <c r="F113"/>
      <c r="G113" s="5" t="s">
        <v>134</v>
      </c>
      <c r="H113" s="6"/>
      <c r="I113" s="6"/>
      <c r="J113" s="6"/>
      <c r="K113" s="7"/>
      <c r="L113" s="7">
        <v>0</v>
      </c>
      <c r="M113" s="7">
        <v>0</v>
      </c>
      <c r="N113" s="6">
        <v>500000</v>
      </c>
      <c r="O113" s="8">
        <v>390000</v>
      </c>
      <c r="P113" s="9"/>
      <c r="Q113" s="9"/>
      <c r="R113" t="s">
        <v>47</v>
      </c>
    </row>
    <row r="114" spans="1:18" s="4" customFormat="1" ht="15" x14ac:dyDescent="0.25">
      <c r="A114" s="4" t="e">
        <f>CONCATENATE("E.",MID(#REF!,1,4),".00.00.000")</f>
        <v>#REF!</v>
      </c>
      <c r="B114" s="4" t="e">
        <f>VLOOKUP(A114,#REF!,4,FALSE)</f>
        <v>#REF!</v>
      </c>
      <c r="C114" s="4" t="e">
        <f>CONCATENATE("E.",MID(#REF!,1,7),".00.000")</f>
        <v>#REF!</v>
      </c>
      <c r="D114" s="4" t="e">
        <f>VLOOKUP(C114,#REF!,4,FALSE)</f>
        <v>#REF!</v>
      </c>
      <c r="E114">
        <v>2970</v>
      </c>
      <c r="F114"/>
      <c r="G114" s="5" t="s">
        <v>135</v>
      </c>
      <c r="H114" s="6"/>
      <c r="I114" s="6"/>
      <c r="J114" s="6"/>
      <c r="K114" s="7"/>
      <c r="L114" s="7">
        <v>0</v>
      </c>
      <c r="M114" s="7">
        <v>0</v>
      </c>
      <c r="N114" s="6">
        <v>33000</v>
      </c>
      <c r="O114" s="8"/>
      <c r="P114" s="9"/>
      <c r="Q114" s="9"/>
      <c r="R114" t="s">
        <v>47</v>
      </c>
    </row>
    <row r="115" spans="1:18" s="4" customFormat="1" ht="15" x14ac:dyDescent="0.25">
      <c r="A115" s="4" t="e">
        <f>CONCATENATE("E.",MID(#REF!,1,4),".00.00.000")</f>
        <v>#REF!</v>
      </c>
      <c r="B115" s="4" t="e">
        <f>VLOOKUP(A115,#REF!,4,FALSE)</f>
        <v>#REF!</v>
      </c>
      <c r="C115" s="4" t="e">
        <f>CONCATENATE("E.",MID(#REF!,1,7),".00.000")</f>
        <v>#REF!</v>
      </c>
      <c r="D115" s="4" t="e">
        <f>VLOOKUP(C115,#REF!,4,FALSE)</f>
        <v>#REF!</v>
      </c>
      <c r="E115">
        <v>2978</v>
      </c>
      <c r="F115">
        <v>0</v>
      </c>
      <c r="G115" s="5" t="s">
        <v>136</v>
      </c>
      <c r="H115" s="6">
        <v>0</v>
      </c>
      <c r="I115" s="6">
        <v>0</v>
      </c>
      <c r="J115" s="6">
        <v>5800</v>
      </c>
      <c r="K115" s="7">
        <v>0</v>
      </c>
      <c r="L115" s="7">
        <v>0</v>
      </c>
      <c r="M115" s="7">
        <v>0</v>
      </c>
      <c r="N115" s="6">
        <v>0</v>
      </c>
      <c r="O115" s="8"/>
      <c r="P115" s="9"/>
      <c r="Q115" s="9"/>
      <c r="R115" t="s">
        <v>47</v>
      </c>
    </row>
    <row r="116" spans="1:18" s="4" customFormat="1" ht="15" x14ac:dyDescent="0.25">
      <c r="A116" s="4" t="e">
        <f>CONCATENATE("E.",MID(#REF!,1,4),".00.00.000")</f>
        <v>#REF!</v>
      </c>
      <c r="B116" s="4" t="e">
        <f>VLOOKUP(A116,#REF!,4,FALSE)</f>
        <v>#REF!</v>
      </c>
      <c r="C116" s="4" t="e">
        <f>CONCATENATE("E.",MID(#REF!,1,7),".00.000")</f>
        <v>#REF!</v>
      </c>
      <c r="D116" s="4" t="e">
        <f>VLOOKUP(C116,#REF!,4,FALSE)</f>
        <v>#REF!</v>
      </c>
      <c r="E116">
        <v>2979</v>
      </c>
      <c r="F116">
        <v>0</v>
      </c>
      <c r="G116" s="5" t="s">
        <v>137</v>
      </c>
      <c r="H116" s="6">
        <v>4000</v>
      </c>
      <c r="I116" s="6">
        <v>3970</v>
      </c>
      <c r="J116" s="6">
        <v>0</v>
      </c>
      <c r="K116" s="7">
        <v>0</v>
      </c>
      <c r="L116" s="7">
        <v>0</v>
      </c>
      <c r="M116" s="7">
        <v>0</v>
      </c>
      <c r="N116" s="6">
        <v>0</v>
      </c>
      <c r="O116" s="8"/>
      <c r="P116" s="9"/>
      <c r="Q116" s="9"/>
      <c r="R116" t="s">
        <v>47</v>
      </c>
    </row>
    <row r="117" spans="1:18" s="4" customFormat="1" ht="15" x14ac:dyDescent="0.25">
      <c r="A117" s="4" t="e">
        <f>CONCATENATE("E.",MID(#REF!,1,4),".00.00.000")</f>
        <v>#REF!</v>
      </c>
      <c r="B117" s="4" t="e">
        <f>VLOOKUP(A117,#REF!,4,FALSE)</f>
        <v>#REF!</v>
      </c>
      <c r="C117" s="4" t="e">
        <f>CONCATENATE("E.",MID(#REF!,1,7),".00.000")</f>
        <v>#REF!</v>
      </c>
      <c r="D117" s="4" t="e">
        <f>VLOOKUP(C117,#REF!,4,FALSE)</f>
        <v>#REF!</v>
      </c>
      <c r="E117">
        <v>3007</v>
      </c>
      <c r="F117">
        <v>0</v>
      </c>
      <c r="G117" s="5" t="s">
        <v>138</v>
      </c>
      <c r="H117" s="6">
        <v>0</v>
      </c>
      <c r="I117" s="6">
        <v>0</v>
      </c>
      <c r="J117" s="6">
        <v>40000</v>
      </c>
      <c r="K117" s="7">
        <v>0</v>
      </c>
      <c r="L117" s="7">
        <v>40000</v>
      </c>
      <c r="M117" s="7">
        <v>40000</v>
      </c>
      <c r="N117" s="6">
        <v>0</v>
      </c>
      <c r="O117" s="8"/>
      <c r="P117" s="9"/>
      <c r="Q117" s="9"/>
      <c r="R117" t="s">
        <v>47</v>
      </c>
    </row>
    <row r="118" spans="1:18" s="4" customFormat="1" ht="15" x14ac:dyDescent="0.25">
      <c r="A118" s="4" t="e">
        <f>CONCATENATE("E.",MID(#REF!,1,4),".00.00.000")</f>
        <v>#REF!</v>
      </c>
      <c r="B118" s="4" t="e">
        <f>VLOOKUP(A118,#REF!,4,FALSE)</f>
        <v>#REF!</v>
      </c>
      <c r="C118" s="4" t="e">
        <f>CONCATENATE("E.",MID(#REF!,1,7),".00.000")</f>
        <v>#REF!</v>
      </c>
      <c r="D118" s="4" t="e">
        <f>VLOOKUP(C118,#REF!,4,FALSE)</f>
        <v>#REF!</v>
      </c>
      <c r="E118">
        <v>3009</v>
      </c>
      <c r="F118">
        <v>0</v>
      </c>
      <c r="G118" s="5" t="s">
        <v>139</v>
      </c>
      <c r="H118" s="6">
        <v>405000</v>
      </c>
      <c r="I118" s="6">
        <v>21569.599999999999</v>
      </c>
      <c r="J118" s="6">
        <v>383500</v>
      </c>
      <c r="K118" s="7">
        <v>0</v>
      </c>
      <c r="L118" s="7">
        <v>383500</v>
      </c>
      <c r="M118" s="7">
        <v>383500</v>
      </c>
      <c r="N118" s="6">
        <v>0</v>
      </c>
      <c r="O118" s="8"/>
      <c r="P118" s="9"/>
      <c r="Q118" s="9"/>
      <c r="R118" t="s">
        <v>47</v>
      </c>
    </row>
    <row r="119" spans="1:18" s="4" customFormat="1" ht="15" x14ac:dyDescent="0.25">
      <c r="A119" s="4" t="e">
        <f>CONCATENATE("E.",MID(#REF!,1,4),".00.00.000")</f>
        <v>#REF!</v>
      </c>
      <c r="B119" s="4" t="e">
        <f>VLOOKUP(A119,#REF!,4,FALSE)</f>
        <v>#REF!</v>
      </c>
      <c r="C119" s="4" t="e">
        <f>CONCATENATE("E.",MID(#REF!,1,7),".00.000")</f>
        <v>#REF!</v>
      </c>
      <c r="D119" s="4" t="e">
        <f>VLOOKUP(C119,#REF!,4,FALSE)</f>
        <v>#REF!</v>
      </c>
      <c r="E119">
        <v>3010</v>
      </c>
      <c r="F119">
        <v>0</v>
      </c>
      <c r="G119" s="5" t="s">
        <v>140</v>
      </c>
      <c r="H119" s="6">
        <v>60000</v>
      </c>
      <c r="I119" s="6">
        <v>29236</v>
      </c>
      <c r="J119" s="6">
        <v>30760</v>
      </c>
      <c r="K119" s="7">
        <v>0</v>
      </c>
      <c r="L119" s="7">
        <v>0</v>
      </c>
      <c r="M119" s="7">
        <v>0</v>
      </c>
      <c r="N119" s="6">
        <v>0</v>
      </c>
      <c r="O119" s="8"/>
      <c r="P119" s="9"/>
      <c r="Q119" s="9"/>
      <c r="R119" t="s">
        <v>47</v>
      </c>
    </row>
    <row r="120" spans="1:18" s="4" customFormat="1" ht="15" x14ac:dyDescent="0.25">
      <c r="A120" s="4" t="e">
        <f>CONCATENATE("E.",MID(#REF!,1,4),".00.00.000")</f>
        <v>#REF!</v>
      </c>
      <c r="B120" s="4" t="e">
        <f>VLOOKUP(A120,#REF!,4,FALSE)</f>
        <v>#REF!</v>
      </c>
      <c r="C120" s="4" t="e">
        <f>CONCATENATE("E.",MID(#REF!,1,7),".00.000")</f>
        <v>#REF!</v>
      </c>
      <c r="D120" s="4" t="e">
        <f>VLOOKUP(C120,#REF!,4,FALSE)</f>
        <v>#REF!</v>
      </c>
      <c r="E120">
        <v>3011</v>
      </c>
      <c r="F120">
        <v>0</v>
      </c>
      <c r="G120" s="5" t="s">
        <v>141</v>
      </c>
      <c r="H120" s="6">
        <v>30000</v>
      </c>
      <c r="I120" s="6">
        <v>30000</v>
      </c>
      <c r="J120" s="6">
        <v>0</v>
      </c>
      <c r="K120" s="7">
        <v>0</v>
      </c>
      <c r="L120" s="7">
        <v>0</v>
      </c>
      <c r="M120" s="7">
        <v>0</v>
      </c>
      <c r="N120" s="6">
        <v>0</v>
      </c>
      <c r="O120" s="8"/>
      <c r="P120" s="9"/>
      <c r="Q120" s="9"/>
      <c r="R120" t="s">
        <v>47</v>
      </c>
    </row>
    <row r="121" spans="1:18" s="4" customFormat="1" ht="15" x14ac:dyDescent="0.25">
      <c r="A121" s="4" t="e">
        <f>CONCATENATE("E.",MID(#REF!,1,4),".00.00.000")</f>
        <v>#REF!</v>
      </c>
      <c r="B121" s="4" t="e">
        <f>VLOOKUP(A121,#REF!,4,FALSE)</f>
        <v>#REF!</v>
      </c>
      <c r="C121" s="4" t="e">
        <f>CONCATENATE("E.",MID(#REF!,1,7),".00.000")</f>
        <v>#REF!</v>
      </c>
      <c r="D121" s="4" t="e">
        <f>VLOOKUP(C121,#REF!,4,FALSE)</f>
        <v>#REF!</v>
      </c>
      <c r="E121">
        <v>3012</v>
      </c>
      <c r="F121">
        <v>0</v>
      </c>
      <c r="G121" s="5" t="s">
        <v>142</v>
      </c>
      <c r="H121" s="6">
        <v>6700</v>
      </c>
      <c r="I121" s="6">
        <v>6699.26</v>
      </c>
      <c r="J121" s="6">
        <v>0</v>
      </c>
      <c r="K121" s="7">
        <v>0</v>
      </c>
      <c r="L121" s="7">
        <v>0</v>
      </c>
      <c r="M121" s="7">
        <v>0</v>
      </c>
      <c r="N121" s="6">
        <v>0</v>
      </c>
      <c r="O121" s="8"/>
      <c r="P121" s="9"/>
      <c r="Q121" s="9"/>
      <c r="R121" t="s">
        <v>47</v>
      </c>
    </row>
    <row r="122" spans="1:18" s="4" customFormat="1" ht="15" x14ac:dyDescent="0.25">
      <c r="A122" s="4" t="e">
        <f>CONCATENATE("E.",MID(#REF!,1,4),".00.00.000")</f>
        <v>#REF!</v>
      </c>
      <c r="B122" s="4" t="e">
        <f>VLOOKUP(A122,#REF!,4,FALSE)</f>
        <v>#REF!</v>
      </c>
      <c r="C122" s="4" t="e">
        <f>CONCATENATE("E.",MID(#REF!,1,7),".00.000")</f>
        <v>#REF!</v>
      </c>
      <c r="D122" s="4" t="e">
        <f>VLOOKUP(C122,#REF!,4,FALSE)</f>
        <v>#REF!</v>
      </c>
      <c r="E122">
        <v>3013</v>
      </c>
      <c r="F122">
        <v>0</v>
      </c>
      <c r="G122" s="5" t="s">
        <v>143</v>
      </c>
      <c r="H122" s="6">
        <v>25000</v>
      </c>
      <c r="I122" s="6">
        <v>25000</v>
      </c>
      <c r="J122" s="6">
        <v>0</v>
      </c>
      <c r="K122" s="7">
        <v>0</v>
      </c>
      <c r="L122" s="7">
        <v>0</v>
      </c>
      <c r="M122" s="7">
        <v>0</v>
      </c>
      <c r="N122" s="6">
        <v>0</v>
      </c>
      <c r="O122" s="8"/>
      <c r="P122" s="9"/>
      <c r="Q122" s="9"/>
      <c r="R122" t="s">
        <v>47</v>
      </c>
    </row>
    <row r="123" spans="1:18" s="4" customFormat="1" ht="15" x14ac:dyDescent="0.25">
      <c r="A123" s="4" t="e">
        <f>CONCATENATE("E.",MID(#REF!,1,4),".00.00.000")</f>
        <v>#REF!</v>
      </c>
      <c r="B123" s="4" t="e">
        <f>VLOOKUP(A123,#REF!,4,FALSE)</f>
        <v>#REF!</v>
      </c>
      <c r="C123" s="4" t="e">
        <f>CONCATENATE("E.",MID(#REF!,1,7),".00.000")</f>
        <v>#REF!</v>
      </c>
      <c r="D123" s="4" t="e">
        <f>VLOOKUP(C123,#REF!,4,FALSE)</f>
        <v>#REF!</v>
      </c>
      <c r="E123">
        <v>3014</v>
      </c>
      <c r="F123">
        <v>0</v>
      </c>
      <c r="G123" s="5" t="s">
        <v>144</v>
      </c>
      <c r="H123" s="6">
        <v>10000</v>
      </c>
      <c r="I123" s="6">
        <v>3342.1</v>
      </c>
      <c r="J123" s="6">
        <v>30000</v>
      </c>
      <c r="K123" s="7">
        <v>5240</v>
      </c>
      <c r="L123" s="7">
        <v>20000</v>
      </c>
      <c r="M123" s="7">
        <v>12087.01</v>
      </c>
      <c r="N123" s="6">
        <v>20000</v>
      </c>
      <c r="O123" s="8">
        <v>20000</v>
      </c>
      <c r="P123" s="9">
        <v>20000</v>
      </c>
      <c r="Q123" s="9">
        <v>20000</v>
      </c>
      <c r="R123" t="s">
        <v>47</v>
      </c>
    </row>
    <row r="124" spans="1:18" s="4" customFormat="1" ht="15" x14ac:dyDescent="0.25">
      <c r="A124" s="4" t="e">
        <f>CONCATENATE("E.",MID(#REF!,1,4),".00.00.000")</f>
        <v>#REF!</v>
      </c>
      <c r="B124" s="4" t="e">
        <f>VLOOKUP(A124,#REF!,4,FALSE)</f>
        <v>#REF!</v>
      </c>
      <c r="C124" s="4" t="e">
        <f>CONCATENATE("E.",MID(#REF!,1,7),".00.000")</f>
        <v>#REF!</v>
      </c>
      <c r="D124" s="4" t="e">
        <f>VLOOKUP(C124,#REF!,4,FALSE)</f>
        <v>#REF!</v>
      </c>
      <c r="E124">
        <v>3015</v>
      </c>
      <c r="F124">
        <v>0</v>
      </c>
      <c r="G124" s="5" t="s">
        <v>145</v>
      </c>
      <c r="H124" s="6">
        <v>6000</v>
      </c>
      <c r="I124" s="6">
        <v>6000</v>
      </c>
      <c r="J124" s="6">
        <v>0</v>
      </c>
      <c r="K124" s="7">
        <v>0</v>
      </c>
      <c r="L124" s="7">
        <v>0</v>
      </c>
      <c r="M124" s="7">
        <v>0</v>
      </c>
      <c r="N124" s="6">
        <v>0</v>
      </c>
      <c r="O124" s="8"/>
      <c r="P124" s="9"/>
      <c r="Q124" s="9"/>
      <c r="R124" t="s">
        <v>47</v>
      </c>
    </row>
    <row r="125" spans="1:18" s="4" customFormat="1" ht="15" x14ac:dyDescent="0.25">
      <c r="A125" s="4" t="e">
        <f>CONCATENATE("E.",MID(#REF!,1,4),".00.00.000")</f>
        <v>#REF!</v>
      </c>
      <c r="B125" s="4" t="e">
        <f>VLOOKUP(A125,#REF!,4,FALSE)</f>
        <v>#REF!</v>
      </c>
      <c r="C125" s="4" t="e">
        <f>CONCATENATE("E.",MID(#REF!,1,7),".00.000")</f>
        <v>#REF!</v>
      </c>
      <c r="D125" s="4" t="e">
        <f>VLOOKUP(C125,#REF!,4,FALSE)</f>
        <v>#REF!</v>
      </c>
      <c r="E125">
        <v>3016</v>
      </c>
      <c r="F125">
        <v>0</v>
      </c>
      <c r="G125" s="5" t="s">
        <v>146</v>
      </c>
      <c r="H125" s="6">
        <v>0</v>
      </c>
      <c r="I125" s="6">
        <v>0</v>
      </c>
      <c r="J125" s="6">
        <v>0</v>
      </c>
      <c r="K125" s="7">
        <v>0</v>
      </c>
      <c r="L125" s="7">
        <v>100000</v>
      </c>
      <c r="M125" s="7">
        <v>100000</v>
      </c>
      <c r="N125" s="6">
        <v>0</v>
      </c>
      <c r="O125" s="8"/>
      <c r="P125" s="9"/>
      <c r="Q125" s="9"/>
      <c r="R125" t="s">
        <v>47</v>
      </c>
    </row>
    <row r="126" spans="1:18" s="4" customFormat="1" ht="15" x14ac:dyDescent="0.25">
      <c r="A126" s="4" t="e">
        <f>CONCATENATE("E.",MID(#REF!,1,4),".00.00.000")</f>
        <v>#REF!</v>
      </c>
      <c r="B126" s="4" t="e">
        <f>VLOOKUP(A126,#REF!,4,FALSE)</f>
        <v>#REF!</v>
      </c>
      <c r="C126" s="4" t="e">
        <f>CONCATENATE("E.",MID(#REF!,1,7),".00.000")</f>
        <v>#REF!</v>
      </c>
      <c r="D126" s="4" t="e">
        <f>VLOOKUP(C126,#REF!,4,FALSE)</f>
        <v>#REF!</v>
      </c>
      <c r="E126">
        <v>3017</v>
      </c>
      <c r="F126">
        <v>0</v>
      </c>
      <c r="G126" s="5" t="s">
        <v>147</v>
      </c>
      <c r="H126" s="6">
        <v>0</v>
      </c>
      <c r="I126" s="6">
        <v>0</v>
      </c>
      <c r="J126" s="6">
        <v>18618</v>
      </c>
      <c r="K126" s="7">
        <v>18618</v>
      </c>
      <c r="L126" s="7">
        <v>0</v>
      </c>
      <c r="M126" s="7">
        <v>0</v>
      </c>
      <c r="N126" s="6">
        <v>0</v>
      </c>
      <c r="O126" s="8"/>
      <c r="P126" s="9"/>
      <c r="Q126" s="9"/>
      <c r="R126" t="s">
        <v>47</v>
      </c>
    </row>
    <row r="127" spans="1:18" s="4" customFormat="1" ht="15" x14ac:dyDescent="0.25">
      <c r="A127" s="4" t="e">
        <f>CONCATENATE("E.",MID(#REF!,1,4),".00.00.000")</f>
        <v>#REF!</v>
      </c>
      <c r="B127" s="4" t="e">
        <f>VLOOKUP(A127,#REF!,4,FALSE)</f>
        <v>#REF!</v>
      </c>
      <c r="C127" s="4" t="e">
        <f>CONCATENATE("E.",MID(#REF!,1,7),".00.000")</f>
        <v>#REF!</v>
      </c>
      <c r="D127" s="4" t="e">
        <f>VLOOKUP(C127,#REF!,4,FALSE)</f>
        <v>#REF!</v>
      </c>
      <c r="E127">
        <v>3018</v>
      </c>
      <c r="F127">
        <v>0</v>
      </c>
      <c r="G127" s="5" t="s">
        <v>148</v>
      </c>
      <c r="H127" s="6">
        <v>0</v>
      </c>
      <c r="I127" s="6">
        <v>0</v>
      </c>
      <c r="J127" s="6">
        <v>0</v>
      </c>
      <c r="K127" s="7">
        <v>0</v>
      </c>
      <c r="L127" s="7">
        <v>450000</v>
      </c>
      <c r="M127" s="7">
        <v>25000</v>
      </c>
      <c r="N127" s="6">
        <v>225000</v>
      </c>
      <c r="O127" s="8">
        <v>300000</v>
      </c>
      <c r="P127" s="9">
        <v>50000</v>
      </c>
      <c r="Q127" s="9">
        <v>0</v>
      </c>
      <c r="R127" t="s">
        <v>47</v>
      </c>
    </row>
    <row r="128" spans="1:18" s="4" customFormat="1" ht="15" x14ac:dyDescent="0.25">
      <c r="A128" s="4" t="e">
        <f>CONCATENATE("E.",MID(#REF!,1,4),".00.00.000")</f>
        <v>#REF!</v>
      </c>
      <c r="B128" s="4" t="e">
        <f>VLOOKUP(A128,#REF!,4,FALSE)</f>
        <v>#REF!</v>
      </c>
      <c r="C128" s="4" t="e">
        <f>CONCATENATE("E.",MID(#REF!,1,7),".00.000")</f>
        <v>#REF!</v>
      </c>
      <c r="D128" s="4" t="e">
        <f>VLOOKUP(C128,#REF!,4,FALSE)</f>
        <v>#REF!</v>
      </c>
      <c r="E128">
        <v>3019</v>
      </c>
      <c r="F128">
        <v>0</v>
      </c>
      <c r="G128" s="5" t="s">
        <v>148</v>
      </c>
      <c r="H128" s="6">
        <v>0</v>
      </c>
      <c r="I128" s="6">
        <v>0</v>
      </c>
      <c r="J128" s="6">
        <v>250000</v>
      </c>
      <c r="K128" s="7">
        <v>25000</v>
      </c>
      <c r="L128" s="7">
        <v>0</v>
      </c>
      <c r="M128" s="7">
        <v>0</v>
      </c>
      <c r="N128" s="6">
        <v>0</v>
      </c>
      <c r="O128" s="8">
        <v>150000</v>
      </c>
      <c r="P128" s="9"/>
      <c r="Q128" s="9"/>
      <c r="R128" t="s">
        <v>47</v>
      </c>
    </row>
    <row r="129" spans="1:18" s="4" customFormat="1" ht="15" x14ac:dyDescent="0.25">
      <c r="A129" s="4" t="e">
        <f>CONCATENATE("E.",MID(#REF!,1,4),".00.00.000")</f>
        <v>#REF!</v>
      </c>
      <c r="B129" s="4" t="e">
        <f>VLOOKUP(A129,#REF!,4,FALSE)</f>
        <v>#REF!</v>
      </c>
      <c r="C129" s="4" t="e">
        <f>CONCATENATE("E.",MID(#REF!,1,7),".00.000")</f>
        <v>#REF!</v>
      </c>
      <c r="D129" s="4" t="e">
        <f>VLOOKUP(C129,#REF!,4,FALSE)</f>
        <v>#REF!</v>
      </c>
      <c r="E129">
        <v>3020</v>
      </c>
      <c r="F129">
        <v>0</v>
      </c>
      <c r="G129" s="5" t="s">
        <v>149</v>
      </c>
      <c r="H129" s="6">
        <v>0</v>
      </c>
      <c r="I129" s="6">
        <v>0</v>
      </c>
      <c r="J129" s="6">
        <v>0</v>
      </c>
      <c r="K129" s="7">
        <v>0</v>
      </c>
      <c r="L129" s="7">
        <v>150000</v>
      </c>
      <c r="M129" s="7">
        <v>150000</v>
      </c>
      <c r="N129" s="6">
        <v>0</v>
      </c>
      <c r="O129" s="8"/>
      <c r="P129" s="9"/>
      <c r="Q129" s="9"/>
      <c r="R129" t="s">
        <v>47</v>
      </c>
    </row>
    <row r="130" spans="1:18" s="4" customFormat="1" ht="15" x14ac:dyDescent="0.25">
      <c r="A130" s="4" t="e">
        <f>CONCATENATE("E.",MID(#REF!,1,4),".00.00.000")</f>
        <v>#REF!</v>
      </c>
      <c r="B130" s="4" t="e">
        <f>VLOOKUP(A130,#REF!,4,FALSE)</f>
        <v>#REF!</v>
      </c>
      <c r="C130" s="4" t="e">
        <f>CONCATENATE("E.",MID(#REF!,1,7),".00.000")</f>
        <v>#REF!</v>
      </c>
      <c r="D130" s="4" t="e">
        <f>VLOOKUP(C130,#REF!,4,FALSE)</f>
        <v>#REF!</v>
      </c>
      <c r="E130">
        <v>3021</v>
      </c>
      <c r="F130">
        <v>0</v>
      </c>
      <c r="G130" s="5" t="s">
        <v>150</v>
      </c>
      <c r="H130" s="6">
        <v>0</v>
      </c>
      <c r="I130" s="6">
        <v>0</v>
      </c>
      <c r="J130" s="6">
        <v>0</v>
      </c>
      <c r="K130" s="7">
        <v>0</v>
      </c>
      <c r="L130" s="7">
        <v>100000</v>
      </c>
      <c r="M130" s="7">
        <v>0</v>
      </c>
      <c r="N130" s="6">
        <v>100000</v>
      </c>
      <c r="O130" s="8">
        <v>200000</v>
      </c>
      <c r="P130" s="9">
        <v>0</v>
      </c>
      <c r="Q130" s="9">
        <v>0</v>
      </c>
      <c r="R130" t="s">
        <v>47</v>
      </c>
    </row>
    <row r="131" spans="1:18" s="4" customFormat="1" ht="15" x14ac:dyDescent="0.25">
      <c r="A131" s="4" t="e">
        <f>CONCATENATE("E.",MID(#REF!,1,4),".00.00.000")</f>
        <v>#REF!</v>
      </c>
      <c r="B131" s="4" t="e">
        <f>VLOOKUP(A131,#REF!,4,FALSE)</f>
        <v>#REF!</v>
      </c>
      <c r="C131" s="4" t="e">
        <f>CONCATENATE("E.",MID(#REF!,1,7),".00.000")</f>
        <v>#REF!</v>
      </c>
      <c r="D131" s="4" t="e">
        <f>VLOOKUP(C131,#REF!,4,FALSE)</f>
        <v>#REF!</v>
      </c>
      <c r="E131">
        <v>3022</v>
      </c>
      <c r="F131">
        <v>0</v>
      </c>
      <c r="G131" s="5" t="s">
        <v>151</v>
      </c>
      <c r="H131" s="6">
        <v>0</v>
      </c>
      <c r="I131" s="6">
        <v>0</v>
      </c>
      <c r="J131" s="6">
        <v>0</v>
      </c>
      <c r="K131" s="7">
        <v>0</v>
      </c>
      <c r="L131" s="7">
        <v>50000</v>
      </c>
      <c r="M131" s="7">
        <v>50000</v>
      </c>
      <c r="N131" s="6">
        <v>0</v>
      </c>
      <c r="O131" s="8">
        <v>0</v>
      </c>
      <c r="P131" s="9"/>
      <c r="Q131" s="9"/>
      <c r="R131" t="s">
        <v>47</v>
      </c>
    </row>
    <row r="132" spans="1:18" s="4" customFormat="1" ht="15" x14ac:dyDescent="0.25">
      <c r="A132" s="4" t="e">
        <f>CONCATENATE("E.",MID(#REF!,1,4),".00.00.000")</f>
        <v>#REF!</v>
      </c>
      <c r="B132" s="4" t="e">
        <f>VLOOKUP(A132,#REF!,4,FALSE)</f>
        <v>#REF!</v>
      </c>
      <c r="C132" s="4" t="e">
        <f>CONCATENATE("E.",MID(#REF!,1,7),".00.000")</f>
        <v>#REF!</v>
      </c>
      <c r="D132" s="4" t="e">
        <f>VLOOKUP(C132,#REF!,4,FALSE)</f>
        <v>#REF!</v>
      </c>
      <c r="E132">
        <v>3023</v>
      </c>
      <c r="F132">
        <v>0</v>
      </c>
      <c r="G132" s="5" t="s">
        <v>152</v>
      </c>
      <c r="H132" s="6">
        <v>0</v>
      </c>
      <c r="I132" s="6">
        <v>0</v>
      </c>
      <c r="J132" s="6">
        <v>0</v>
      </c>
      <c r="K132" s="7">
        <v>0</v>
      </c>
      <c r="L132" s="7">
        <v>90000</v>
      </c>
      <c r="M132" s="7">
        <v>90000</v>
      </c>
      <c r="N132" s="6">
        <v>0</v>
      </c>
      <c r="O132" s="8"/>
      <c r="P132" s="9"/>
      <c r="Q132" s="9"/>
      <c r="R132" t="s">
        <v>47</v>
      </c>
    </row>
    <row r="133" spans="1:18" s="4" customFormat="1" ht="15" x14ac:dyDescent="0.25">
      <c r="A133" s="4" t="e">
        <f>CONCATENATE("E.",MID(#REF!,1,4),".00.00.000")</f>
        <v>#REF!</v>
      </c>
      <c r="B133" s="4" t="e">
        <f>VLOOKUP(A133,#REF!,4,FALSE)</f>
        <v>#REF!</v>
      </c>
      <c r="C133" s="4" t="e">
        <f>CONCATENATE("E.",MID(#REF!,1,7),".00.000")</f>
        <v>#REF!</v>
      </c>
      <c r="D133" s="4" t="e">
        <f>VLOOKUP(C133,#REF!,4,FALSE)</f>
        <v>#REF!</v>
      </c>
      <c r="E133">
        <v>3024</v>
      </c>
      <c r="F133">
        <v>0</v>
      </c>
      <c r="G133" s="5" t="s">
        <v>153</v>
      </c>
      <c r="H133" s="6">
        <v>0</v>
      </c>
      <c r="I133" s="6">
        <v>0</v>
      </c>
      <c r="J133" s="6">
        <v>0</v>
      </c>
      <c r="K133" s="7">
        <v>0</v>
      </c>
      <c r="L133" s="7">
        <v>186000</v>
      </c>
      <c r="M133" s="7">
        <v>186000</v>
      </c>
      <c r="N133" s="6">
        <v>0</v>
      </c>
      <c r="O133" s="8"/>
      <c r="P133" s="9"/>
      <c r="Q133" s="9"/>
      <c r="R133" t="s">
        <v>47</v>
      </c>
    </row>
    <row r="134" spans="1:18" s="4" customFormat="1" ht="15" x14ac:dyDescent="0.25">
      <c r="A134" s="4" t="e">
        <f>CONCATENATE("E.",MID(#REF!,1,4),".00.00.000")</f>
        <v>#REF!</v>
      </c>
      <c r="B134" s="4" t="e">
        <f>VLOOKUP(A134,#REF!,4,FALSE)</f>
        <v>#REF!</v>
      </c>
      <c r="C134" s="4" t="e">
        <f>CONCATENATE("E.",MID(#REF!,1,7),".00.000")</f>
        <v>#REF!</v>
      </c>
      <c r="D134" s="4" t="e">
        <f>VLOOKUP(C134,#REF!,4,FALSE)</f>
        <v>#REF!</v>
      </c>
      <c r="E134">
        <v>3026</v>
      </c>
      <c r="F134">
        <v>0</v>
      </c>
      <c r="G134" s="5" t="s">
        <v>154</v>
      </c>
      <c r="H134" s="6">
        <v>0</v>
      </c>
      <c r="I134" s="6">
        <v>0</v>
      </c>
      <c r="J134" s="6">
        <v>0</v>
      </c>
      <c r="K134" s="7">
        <v>0</v>
      </c>
      <c r="L134" s="7">
        <v>30000</v>
      </c>
      <c r="M134" s="7">
        <v>30000</v>
      </c>
      <c r="N134" s="6">
        <v>0</v>
      </c>
      <c r="O134" s="8"/>
      <c r="P134" s="9"/>
      <c r="Q134" s="9"/>
      <c r="R134" t="s">
        <v>47</v>
      </c>
    </row>
    <row r="135" spans="1:18" s="4" customFormat="1" ht="15" x14ac:dyDescent="0.25">
      <c r="A135" s="4" t="e">
        <f>CONCATENATE("E.",MID(#REF!,1,4),".00.00.000")</f>
        <v>#REF!</v>
      </c>
      <c r="B135" s="4" t="e">
        <f>VLOOKUP(A135,#REF!,4,FALSE)</f>
        <v>#REF!</v>
      </c>
      <c r="C135" s="4" t="e">
        <f>CONCATENATE("E.",MID(#REF!,1,7),".00.000")</f>
        <v>#REF!</v>
      </c>
      <c r="D135" s="4" t="e">
        <f>VLOOKUP(C135,#REF!,4,FALSE)</f>
        <v>#REF!</v>
      </c>
      <c r="E135">
        <v>3027</v>
      </c>
      <c r="F135"/>
      <c r="G135" s="5" t="s">
        <v>155</v>
      </c>
      <c r="H135" s="6"/>
      <c r="I135" s="6"/>
      <c r="J135" s="6"/>
      <c r="K135" s="7"/>
      <c r="L135" s="7"/>
      <c r="M135" s="7"/>
      <c r="N135" s="6"/>
      <c r="O135" s="8">
        <v>107800</v>
      </c>
      <c r="P135" s="9"/>
      <c r="Q135" s="9"/>
      <c r="R135"/>
    </row>
    <row r="136" spans="1:18" s="4" customFormat="1" ht="15" x14ac:dyDescent="0.25">
      <c r="A136" s="4" t="e">
        <f>CONCATENATE("E.",MID(#REF!,1,4),".00.00.000")</f>
        <v>#REF!</v>
      </c>
      <c r="B136" s="4" t="e">
        <f>VLOOKUP(A136,#REF!,4,FALSE)</f>
        <v>#REF!</v>
      </c>
      <c r="C136" s="4" t="e">
        <f>CONCATENATE("E.",MID(#REF!,1,7),".00.000")</f>
        <v>#REF!</v>
      </c>
      <c r="D136" s="4" t="e">
        <f>VLOOKUP(C136,#REF!,4,FALSE)</f>
        <v>#REF!</v>
      </c>
      <c r="E136">
        <v>3028</v>
      </c>
      <c r="F136"/>
      <c r="G136" s="5" t="s">
        <v>156</v>
      </c>
      <c r="H136" s="6"/>
      <c r="I136" s="6"/>
      <c r="J136" s="6"/>
      <c r="K136" s="7"/>
      <c r="L136" s="7"/>
      <c r="M136" s="7"/>
      <c r="N136" s="6"/>
      <c r="O136" s="8">
        <v>25000</v>
      </c>
      <c r="P136" s="9"/>
      <c r="Q136" s="9"/>
      <c r="R136"/>
    </row>
    <row r="137" spans="1:18" s="4" customFormat="1" ht="15" x14ac:dyDescent="0.25">
      <c r="A137" s="4" t="e">
        <f>CONCATENATE("E.",MID(#REF!,1,4),".00.00.000")</f>
        <v>#REF!</v>
      </c>
      <c r="B137" s="4" t="e">
        <f>VLOOKUP(A137,#REF!,4,FALSE)</f>
        <v>#REF!</v>
      </c>
      <c r="C137" s="4" t="e">
        <f>CONCATENATE("E.",MID(#REF!,1,7),".00.000")</f>
        <v>#REF!</v>
      </c>
      <c r="D137" s="4" t="e">
        <f>VLOOKUP(C137,#REF!,4,FALSE)</f>
        <v>#REF!</v>
      </c>
      <c r="E137">
        <v>3029</v>
      </c>
      <c r="F137"/>
      <c r="G137" s="5" t="s">
        <v>157</v>
      </c>
      <c r="H137" s="6"/>
      <c r="I137" s="6"/>
      <c r="J137" s="6"/>
      <c r="K137" s="7"/>
      <c r="L137" s="7"/>
      <c r="M137" s="7"/>
      <c r="N137" s="6"/>
      <c r="O137" s="8">
        <v>25000</v>
      </c>
      <c r="P137" s="9"/>
      <c r="Q137" s="9"/>
      <c r="R137"/>
    </row>
    <row r="138" spans="1:18" s="4" customFormat="1" ht="15" x14ac:dyDescent="0.25">
      <c r="A138" s="4" t="e">
        <f>CONCATENATE("E.",MID(#REF!,1,4),".00.00.000")</f>
        <v>#REF!</v>
      </c>
      <c r="B138" s="4" t="e">
        <f>VLOOKUP(A138,#REF!,4,FALSE)</f>
        <v>#REF!</v>
      </c>
      <c r="C138" s="4" t="e">
        <f>CONCATENATE("E.",MID(#REF!,1,7),".00.000")</f>
        <v>#REF!</v>
      </c>
      <c r="D138" s="4" t="e">
        <f>VLOOKUP(C138,#REF!,4,FALSE)</f>
        <v>#REF!</v>
      </c>
      <c r="E138">
        <v>3030</v>
      </c>
      <c r="F138"/>
      <c r="G138" s="5" t="s">
        <v>158</v>
      </c>
      <c r="H138" s="6"/>
      <c r="I138" s="6"/>
      <c r="J138" s="6"/>
      <c r="K138" s="7"/>
      <c r="L138" s="7"/>
      <c r="M138" s="7"/>
      <c r="N138" s="6"/>
      <c r="O138" s="8">
        <v>8000</v>
      </c>
      <c r="P138" s="9"/>
      <c r="Q138" s="9"/>
      <c r="R138"/>
    </row>
    <row r="139" spans="1:18" s="4" customFormat="1" ht="15" x14ac:dyDescent="0.25">
      <c r="A139" s="4" t="e">
        <f>CONCATENATE("E.",MID(#REF!,1,4),".00.00.000")</f>
        <v>#REF!</v>
      </c>
      <c r="B139" s="4" t="e">
        <f>VLOOKUP(A139,#REF!,4,FALSE)</f>
        <v>#REF!</v>
      </c>
      <c r="C139" s="4" t="e">
        <f>CONCATENATE("E.",MID(#REF!,1,7),".00.000")</f>
        <v>#REF!</v>
      </c>
      <c r="D139" s="4" t="e">
        <f>VLOOKUP(C139,#REF!,4,FALSE)</f>
        <v>#REF!</v>
      </c>
      <c r="E139">
        <v>3039</v>
      </c>
      <c r="F139"/>
      <c r="G139" s="5" t="s">
        <v>159</v>
      </c>
      <c r="H139" s="6"/>
      <c r="I139" s="6"/>
      <c r="J139" s="6"/>
      <c r="K139" s="7"/>
      <c r="L139" s="7"/>
      <c r="M139" s="7"/>
      <c r="N139" s="6"/>
      <c r="O139" s="8">
        <v>46524.82</v>
      </c>
      <c r="P139" s="9"/>
      <c r="Q139" s="9"/>
      <c r="R139"/>
    </row>
    <row r="140" spans="1:18" s="4" customFormat="1" ht="15" x14ac:dyDescent="0.25">
      <c r="A140" s="4" t="e">
        <f>CONCATENATE("E.",MID(#REF!,1,4),".00.00.000")</f>
        <v>#REF!</v>
      </c>
      <c r="B140" s="4" t="e">
        <f>VLOOKUP(A140,#REF!,4,FALSE)</f>
        <v>#REF!</v>
      </c>
      <c r="C140" s="4" t="e">
        <f>CONCATENATE("E.",MID(#REF!,1,7),".00.000")</f>
        <v>#REF!</v>
      </c>
      <c r="D140" s="4" t="e">
        <f>VLOOKUP(C140,#REF!,4,FALSE)</f>
        <v>#REF!</v>
      </c>
      <c r="E140">
        <v>3111</v>
      </c>
      <c r="F140">
        <v>0</v>
      </c>
      <c r="G140" s="5" t="s">
        <v>160</v>
      </c>
      <c r="H140" s="6">
        <v>1500000</v>
      </c>
      <c r="I140" s="6">
        <v>0</v>
      </c>
      <c r="J140" s="6">
        <v>1500000</v>
      </c>
      <c r="K140" s="7">
        <v>0</v>
      </c>
      <c r="L140" s="7">
        <v>1500000</v>
      </c>
      <c r="M140" s="7">
        <v>0</v>
      </c>
      <c r="N140" s="6">
        <v>1500000</v>
      </c>
      <c r="O140" s="8">
        <v>1500000</v>
      </c>
      <c r="P140" s="9">
        <v>1500000</v>
      </c>
      <c r="Q140" s="9">
        <v>1500000</v>
      </c>
      <c r="R140" t="s">
        <v>23</v>
      </c>
    </row>
    <row r="141" spans="1:18" s="4" customFormat="1" ht="15" x14ac:dyDescent="0.25">
      <c r="A141" s="4" t="e">
        <f>CONCATENATE("E.",MID(#REF!,1,4),".00.00.000")</f>
        <v>#REF!</v>
      </c>
      <c r="B141" s="4" t="e">
        <f>VLOOKUP(A141,#REF!,4,FALSE)</f>
        <v>#REF!</v>
      </c>
      <c r="C141" s="4" t="e">
        <f>CONCATENATE("E.",MID(#REF!,1,7),".00.000")</f>
        <v>#REF!</v>
      </c>
      <c r="D141" s="4" t="e">
        <f>VLOOKUP(C141,#REF!,4,FALSE)</f>
        <v>#REF!</v>
      </c>
      <c r="E141">
        <v>3220</v>
      </c>
      <c r="F141">
        <v>0</v>
      </c>
      <c r="G141" s="5" t="s">
        <v>161</v>
      </c>
      <c r="H141" s="6">
        <v>40900</v>
      </c>
      <c r="I141" s="6">
        <v>40900</v>
      </c>
      <c r="J141" s="6">
        <v>70150</v>
      </c>
      <c r="K141" s="7">
        <v>70150</v>
      </c>
      <c r="L141" s="7">
        <v>70150</v>
      </c>
      <c r="M141" s="7">
        <v>76542.429999999993</v>
      </c>
      <c r="N141" s="6">
        <v>72000</v>
      </c>
      <c r="O141" s="8">
        <v>72000</v>
      </c>
      <c r="P141" s="9">
        <v>72000</v>
      </c>
      <c r="Q141" s="9">
        <v>72000</v>
      </c>
      <c r="R141" t="s">
        <v>47</v>
      </c>
    </row>
    <row r="142" spans="1:18" s="4" customFormat="1" ht="15" x14ac:dyDescent="0.25">
      <c r="A142" s="4" t="e">
        <f>CONCATENATE("E.",MID(#REF!,1,4),".00.00.000")</f>
        <v>#REF!</v>
      </c>
      <c r="B142" s="4" t="e">
        <f>VLOOKUP(A142,#REF!,4,FALSE)</f>
        <v>#REF!</v>
      </c>
      <c r="C142" s="4" t="e">
        <f>CONCATENATE("E.",MID(#REF!,1,7),".00.000")</f>
        <v>#REF!</v>
      </c>
      <c r="D142" s="4" t="e">
        <f>VLOOKUP(C142,#REF!,4,FALSE)</f>
        <v>#REF!</v>
      </c>
      <c r="E142">
        <v>3250</v>
      </c>
      <c r="F142">
        <v>0</v>
      </c>
      <c r="G142" s="5" t="s">
        <v>162</v>
      </c>
      <c r="H142" s="6">
        <v>15000</v>
      </c>
      <c r="I142" s="6">
        <v>42168.62</v>
      </c>
      <c r="J142" s="6">
        <v>20000</v>
      </c>
      <c r="K142" s="7">
        <v>23990.1</v>
      </c>
      <c r="L142" s="7">
        <v>45000</v>
      </c>
      <c r="M142" s="7">
        <v>98788.65</v>
      </c>
      <c r="N142" s="6">
        <v>80000</v>
      </c>
      <c r="O142" s="8">
        <v>50000</v>
      </c>
      <c r="P142" s="9">
        <v>80000</v>
      </c>
      <c r="Q142" s="9">
        <v>80000</v>
      </c>
      <c r="R142" t="s">
        <v>47</v>
      </c>
    </row>
    <row r="143" spans="1:18" s="4" customFormat="1" ht="15" x14ac:dyDescent="0.25">
      <c r="A143" s="4" t="e">
        <f>CONCATENATE("E.",MID(#REF!,1,4),".00.00.000")</f>
        <v>#REF!</v>
      </c>
      <c r="B143" s="4" t="e">
        <f>VLOOKUP(A143,#REF!,4,FALSE)</f>
        <v>#REF!</v>
      </c>
      <c r="C143" s="4" t="e">
        <f>CONCATENATE("E.",MID(#REF!,1,7),".00.000")</f>
        <v>#REF!</v>
      </c>
      <c r="D143" s="4" t="e">
        <f>VLOOKUP(C143,#REF!,4,FALSE)</f>
        <v>#REF!</v>
      </c>
      <c r="E143">
        <v>3255</v>
      </c>
      <c r="F143">
        <v>0</v>
      </c>
      <c r="G143" s="5" t="s">
        <v>163</v>
      </c>
      <c r="H143" s="6">
        <v>102000</v>
      </c>
      <c r="I143" s="6">
        <v>46122.36</v>
      </c>
      <c r="J143" s="6">
        <v>182000</v>
      </c>
      <c r="K143" s="7">
        <v>216895.6</v>
      </c>
      <c r="L143" s="7">
        <v>260000</v>
      </c>
      <c r="M143" s="7">
        <v>230678.77</v>
      </c>
      <c r="N143" s="6">
        <v>100000</v>
      </c>
      <c r="O143" s="8">
        <v>180000</v>
      </c>
      <c r="P143" s="9">
        <v>200000</v>
      </c>
      <c r="Q143" s="9">
        <v>200000</v>
      </c>
      <c r="R143" t="s">
        <v>47</v>
      </c>
    </row>
    <row r="144" spans="1:18" s="4" customFormat="1" ht="15" x14ac:dyDescent="0.25">
      <c r="A144" s="4" t="e">
        <f>CONCATENATE("E.",MID(#REF!,1,4),".00.00.000")</f>
        <v>#REF!</v>
      </c>
      <c r="B144" s="4" t="e">
        <f>VLOOKUP(A144,#REF!,4,FALSE)</f>
        <v>#REF!</v>
      </c>
      <c r="C144" s="4" t="e">
        <f>CONCATENATE("E.",MID(#REF!,1,7),".00.000")</f>
        <v>#REF!</v>
      </c>
      <c r="D144" s="4" t="e">
        <f>VLOOKUP(C144,#REF!,4,FALSE)</f>
        <v>#REF!</v>
      </c>
      <c r="E144">
        <v>3256</v>
      </c>
      <c r="F144">
        <v>0</v>
      </c>
      <c r="G144" s="5" t="s">
        <v>164</v>
      </c>
      <c r="H144" s="6">
        <v>140620</v>
      </c>
      <c r="I144" s="6">
        <v>78091.210000000006</v>
      </c>
      <c r="J144" s="6">
        <v>595270.84</v>
      </c>
      <c r="K144" s="7">
        <v>335921.69</v>
      </c>
      <c r="L144" s="7">
        <v>573000</v>
      </c>
      <c r="M144" s="7">
        <v>449765.08</v>
      </c>
      <c r="N144" s="6">
        <v>100000</v>
      </c>
      <c r="O144" s="8">
        <v>120000</v>
      </c>
      <c r="P144" s="9">
        <v>200000</v>
      </c>
      <c r="Q144" s="9">
        <v>200000</v>
      </c>
      <c r="R144" t="s">
        <v>47</v>
      </c>
    </row>
    <row r="145" spans="1:18" s="4" customFormat="1" ht="15" x14ac:dyDescent="0.25">
      <c r="A145" s="4" t="e">
        <f>CONCATENATE("E.",MID(#REF!,1,4),".00.00.000")</f>
        <v>#REF!</v>
      </c>
      <c r="B145" s="4" t="e">
        <f>VLOOKUP(A145,#REF!,4,FALSE)</f>
        <v>#REF!</v>
      </c>
      <c r="C145" s="4" t="e">
        <f>CONCATENATE("E.",MID(#REF!,1,7),".00.000")</f>
        <v>#REF!</v>
      </c>
      <c r="D145" s="4" t="e">
        <f>VLOOKUP(C145,#REF!,4,FALSE)</f>
        <v>#REF!</v>
      </c>
      <c r="E145">
        <v>3257</v>
      </c>
      <c r="F145">
        <v>0</v>
      </c>
      <c r="G145" s="5" t="s">
        <v>165</v>
      </c>
      <c r="H145" s="6">
        <v>0</v>
      </c>
      <c r="I145" s="6">
        <v>4.29</v>
      </c>
      <c r="J145" s="6">
        <v>10000</v>
      </c>
      <c r="K145" s="7">
        <v>4496.62</v>
      </c>
      <c r="L145" s="7">
        <v>10000</v>
      </c>
      <c r="M145" s="7">
        <v>49.11</v>
      </c>
      <c r="N145" s="6">
        <v>10000</v>
      </c>
      <c r="O145" s="8">
        <v>10000</v>
      </c>
      <c r="P145" s="9">
        <v>10000</v>
      </c>
      <c r="Q145" s="9">
        <v>10000</v>
      </c>
      <c r="R145" t="s">
        <v>47</v>
      </c>
    </row>
    <row r="146" spans="1:18" s="4" customFormat="1" ht="15" x14ac:dyDescent="0.25">
      <c r="A146" s="4" t="e">
        <f>CONCATENATE("E.",MID(#REF!,1,4),".00.00.000")</f>
        <v>#REF!</v>
      </c>
      <c r="B146" s="4" t="e">
        <f>VLOOKUP(A146,#REF!,4,FALSE)</f>
        <v>#REF!</v>
      </c>
      <c r="C146" s="4" t="e">
        <f>CONCATENATE("E.",MID(#REF!,1,7),".00.000")</f>
        <v>#REF!</v>
      </c>
      <c r="D146" s="4" t="e">
        <f>VLOOKUP(C146,#REF!,4,FALSE)</f>
        <v>#REF!</v>
      </c>
      <c r="E146">
        <v>3258</v>
      </c>
      <c r="F146">
        <v>0</v>
      </c>
      <c r="G146" s="5" t="s">
        <v>166</v>
      </c>
      <c r="H146" s="6">
        <v>77500</v>
      </c>
      <c r="I146" s="6">
        <v>0</v>
      </c>
      <c r="J146" s="6">
        <v>80500</v>
      </c>
      <c r="K146" s="7">
        <v>0</v>
      </c>
      <c r="L146" s="7">
        <v>80500</v>
      </c>
      <c r="M146" s="7">
        <v>0</v>
      </c>
      <c r="N146" s="6">
        <v>345000</v>
      </c>
      <c r="O146" s="8">
        <v>110000</v>
      </c>
      <c r="P146" s="9">
        <v>100000</v>
      </c>
      <c r="Q146" s="9">
        <v>100000</v>
      </c>
      <c r="R146" t="s">
        <v>47</v>
      </c>
    </row>
    <row r="147" spans="1:18" s="4" customFormat="1" ht="15" x14ac:dyDescent="0.25">
      <c r="A147" s="4" t="e">
        <f>CONCATENATE("E.",MID(#REF!,1,4),".00.00.000")</f>
        <v>#REF!</v>
      </c>
      <c r="B147" s="4" t="e">
        <f>VLOOKUP(A147,#REF!,4,FALSE)</f>
        <v>#REF!</v>
      </c>
      <c r="C147" s="4" t="e">
        <f>CONCATENATE("E.",MID(#REF!,1,7),".00.000")</f>
        <v>#REF!</v>
      </c>
      <c r="D147" s="4" t="e">
        <f>VLOOKUP(C147,#REF!,4,FALSE)</f>
        <v>#REF!</v>
      </c>
      <c r="E147">
        <v>3266</v>
      </c>
      <c r="F147"/>
      <c r="G147" s="5" t="s">
        <v>167</v>
      </c>
      <c r="H147" s="6"/>
      <c r="I147" s="6"/>
      <c r="J147" s="6"/>
      <c r="K147" s="7"/>
      <c r="L147" s="7"/>
      <c r="M147" s="7"/>
      <c r="N147" s="6"/>
      <c r="O147" s="8">
        <v>33911</v>
      </c>
      <c r="P147" s="9"/>
      <c r="Q147" s="9"/>
      <c r="R147"/>
    </row>
    <row r="148" spans="1:18" s="4" customFormat="1" ht="15" x14ac:dyDescent="0.25">
      <c r="A148" s="4" t="e">
        <f>CONCATENATE("E.",MID(#REF!,1,4),".00.00.000")</f>
        <v>#REF!</v>
      </c>
      <c r="B148" s="4" t="e">
        <f>VLOOKUP(A148,#REF!,4,FALSE)</f>
        <v>#REF!</v>
      </c>
      <c r="C148" s="4" t="e">
        <f>CONCATENATE("E.",MID(#REF!,1,7),".00.000")</f>
        <v>#REF!</v>
      </c>
      <c r="D148" s="4" t="e">
        <f>VLOOKUP(C148,#REF!,4,FALSE)</f>
        <v>#REF!</v>
      </c>
      <c r="E148">
        <v>3350</v>
      </c>
      <c r="F148"/>
      <c r="G148" s="5" t="s">
        <v>168</v>
      </c>
      <c r="H148" s="6"/>
      <c r="I148" s="6"/>
      <c r="J148" s="6"/>
      <c r="K148" s="7"/>
      <c r="L148" s="7"/>
      <c r="M148" s="7"/>
      <c r="N148" s="6">
        <v>30880</v>
      </c>
      <c r="O148" s="8">
        <v>15000</v>
      </c>
      <c r="P148" s="9">
        <v>30000</v>
      </c>
      <c r="Q148" s="9">
        <v>30000</v>
      </c>
      <c r="R148" t="s">
        <v>47</v>
      </c>
    </row>
    <row r="149" spans="1:18" s="4" customFormat="1" ht="15" x14ac:dyDescent="0.25">
      <c r="A149" s="4" t="e">
        <f>CONCATENATE("E.",MID(#REF!,1,4),".00.00.000")</f>
        <v>#REF!</v>
      </c>
      <c r="B149" s="4" t="e">
        <f>VLOOKUP(A149,#REF!,4,FALSE)</f>
        <v>#REF!</v>
      </c>
      <c r="C149" s="4" t="e">
        <f>CONCATENATE("E.",MID(#REF!,1,7),".00.000")</f>
        <v>#REF!</v>
      </c>
      <c r="D149" s="4" t="e">
        <f>VLOOKUP(C149,#REF!,4,FALSE)</f>
        <v>#REF!</v>
      </c>
      <c r="E149">
        <v>3840</v>
      </c>
      <c r="F149">
        <v>0</v>
      </c>
      <c r="G149" s="5" t="s">
        <v>169</v>
      </c>
      <c r="H149" s="6">
        <v>1000</v>
      </c>
      <c r="I149" s="6">
        <v>316.8</v>
      </c>
      <c r="J149" s="6">
        <v>1000</v>
      </c>
      <c r="K149" s="7">
        <v>0</v>
      </c>
      <c r="L149" s="7">
        <v>1000</v>
      </c>
      <c r="M149" s="7">
        <v>0</v>
      </c>
      <c r="N149" s="6">
        <v>1000</v>
      </c>
      <c r="O149" s="8">
        <v>1000</v>
      </c>
      <c r="P149" s="9">
        <v>1000</v>
      </c>
      <c r="Q149" s="9">
        <v>1000</v>
      </c>
      <c r="R149" t="s">
        <v>23</v>
      </c>
    </row>
    <row r="150" spans="1:18" s="4" customFormat="1" ht="15" x14ac:dyDescent="0.25">
      <c r="A150" s="4" t="e">
        <f>CONCATENATE("E.",MID(#REF!,1,4),".00.00.000")</f>
        <v>#REF!</v>
      </c>
      <c r="B150" s="4" t="e">
        <f>VLOOKUP(A150,#REF!,4,FALSE)</f>
        <v>#REF!</v>
      </c>
      <c r="C150" s="4" t="e">
        <f>CONCATENATE("E.",MID(#REF!,1,7),".00.000")</f>
        <v>#REF!</v>
      </c>
      <c r="D150" s="4" t="e">
        <f>VLOOKUP(C150,#REF!,4,FALSE)</f>
        <v>#REF!</v>
      </c>
      <c r="E150">
        <v>3841</v>
      </c>
      <c r="F150">
        <v>0</v>
      </c>
      <c r="G150" s="5" t="s">
        <v>170</v>
      </c>
      <c r="H150" s="6">
        <v>150000</v>
      </c>
      <c r="I150" s="6">
        <v>120238.04</v>
      </c>
      <c r="J150" s="6">
        <v>150000</v>
      </c>
      <c r="K150" s="7">
        <v>122975.22</v>
      </c>
      <c r="L150" s="7">
        <v>150000</v>
      </c>
      <c r="M150" s="7">
        <v>118024.65</v>
      </c>
      <c r="N150" s="6">
        <v>150000</v>
      </c>
      <c r="O150" s="8">
        <v>150000</v>
      </c>
      <c r="P150" s="9">
        <v>150000</v>
      </c>
      <c r="Q150" s="9">
        <v>150000</v>
      </c>
      <c r="R150" t="s">
        <v>23</v>
      </c>
    </row>
    <row r="151" spans="1:18" s="4" customFormat="1" ht="15" x14ac:dyDescent="0.25">
      <c r="A151" s="4" t="e">
        <f>CONCATENATE("E.",MID(#REF!,1,4),".00.00.000")</f>
        <v>#REF!</v>
      </c>
      <c r="B151" s="4" t="e">
        <f>VLOOKUP(A151,#REF!,4,FALSE)</f>
        <v>#REF!</v>
      </c>
      <c r="C151" s="4" t="e">
        <f>CONCATENATE("E.",MID(#REF!,1,7),".00.000")</f>
        <v>#REF!</v>
      </c>
      <c r="D151" s="4" t="e">
        <f>VLOOKUP(C151,#REF!,4,FALSE)</f>
        <v>#REF!</v>
      </c>
      <c r="E151">
        <v>3842</v>
      </c>
      <c r="F151">
        <v>0</v>
      </c>
      <c r="G151" s="5" t="s">
        <v>171</v>
      </c>
      <c r="H151" s="6">
        <v>30000</v>
      </c>
      <c r="I151" s="6">
        <v>19896.669999999998</v>
      </c>
      <c r="J151" s="6">
        <v>30000</v>
      </c>
      <c r="K151" s="7">
        <v>20966.189999999999</v>
      </c>
      <c r="L151" s="7">
        <v>50000</v>
      </c>
      <c r="M151" s="7">
        <v>19786.400000000001</v>
      </c>
      <c r="N151" s="6">
        <v>50000</v>
      </c>
      <c r="O151" s="8">
        <v>50000</v>
      </c>
      <c r="P151" s="9">
        <v>50000</v>
      </c>
      <c r="Q151" s="9">
        <v>50000</v>
      </c>
      <c r="R151" t="s">
        <v>23</v>
      </c>
    </row>
    <row r="152" spans="1:18" s="4" customFormat="1" ht="15" x14ac:dyDescent="0.25">
      <c r="A152" s="4" t="e">
        <f>CONCATENATE("E.",MID(#REF!,1,4),".00.00.000")</f>
        <v>#REF!</v>
      </c>
      <c r="B152" s="4" t="e">
        <f>VLOOKUP(A152,#REF!,4,FALSE)</f>
        <v>#REF!</v>
      </c>
      <c r="C152" s="4" t="e">
        <f>CONCATENATE("E.",MID(#REF!,1,7),".00.000")</f>
        <v>#REF!</v>
      </c>
      <c r="D152" s="4" t="e">
        <f>VLOOKUP(C152,#REF!,4,FALSE)</f>
        <v>#REF!</v>
      </c>
      <c r="E152">
        <v>3846</v>
      </c>
      <c r="F152">
        <v>0</v>
      </c>
      <c r="G152" s="5" t="s">
        <v>172</v>
      </c>
      <c r="H152" s="6">
        <v>1000</v>
      </c>
      <c r="I152" s="6">
        <v>308.24</v>
      </c>
      <c r="J152" s="6">
        <v>1000</v>
      </c>
      <c r="K152" s="7">
        <v>0</v>
      </c>
      <c r="L152" s="7">
        <v>1000</v>
      </c>
      <c r="M152" s="7">
        <v>0</v>
      </c>
      <c r="N152" s="6">
        <v>1000</v>
      </c>
      <c r="O152" s="8">
        <v>1000</v>
      </c>
      <c r="P152" s="9">
        <v>1000</v>
      </c>
      <c r="Q152" s="9">
        <v>1000</v>
      </c>
      <c r="R152" t="s">
        <v>23</v>
      </c>
    </row>
    <row r="153" spans="1:18" s="4" customFormat="1" ht="15" x14ac:dyDescent="0.25">
      <c r="A153" s="4" t="e">
        <f>CONCATENATE("E.",MID(#REF!,1,4),".00.00.000")</f>
        <v>#REF!</v>
      </c>
      <c r="B153" s="4" t="e">
        <f>VLOOKUP(A153,#REF!,4,FALSE)</f>
        <v>#REF!</v>
      </c>
      <c r="C153" s="4" t="e">
        <f>CONCATENATE("E.",MID(#REF!,1,7),".00.000")</f>
        <v>#REF!</v>
      </c>
      <c r="D153" s="4" t="e">
        <f>VLOOKUP(C153,#REF!,4,FALSE)</f>
        <v>#REF!</v>
      </c>
      <c r="E153">
        <v>3850</v>
      </c>
      <c r="F153">
        <v>0</v>
      </c>
      <c r="G153" s="5" t="s">
        <v>173</v>
      </c>
      <c r="H153" s="6">
        <v>250000</v>
      </c>
      <c r="I153" s="6">
        <v>229841.58</v>
      </c>
      <c r="J153" s="6">
        <v>250000</v>
      </c>
      <c r="K153" s="7">
        <v>225411.28</v>
      </c>
      <c r="L153" s="7">
        <v>300000</v>
      </c>
      <c r="M153" s="7">
        <v>247682.97</v>
      </c>
      <c r="N153" s="6">
        <v>300000</v>
      </c>
      <c r="O153" s="8">
        <v>300000</v>
      </c>
      <c r="P153" s="9">
        <v>300000</v>
      </c>
      <c r="Q153" s="9">
        <v>300000</v>
      </c>
      <c r="R153" t="s">
        <v>23</v>
      </c>
    </row>
    <row r="154" spans="1:18" s="4" customFormat="1" ht="15" x14ac:dyDescent="0.25">
      <c r="A154" s="4" t="e">
        <f>CONCATENATE("E.",MID(#REF!,1,4),".00.00.000")</f>
        <v>#REF!</v>
      </c>
      <c r="B154" s="4" t="e">
        <f>VLOOKUP(A154,#REF!,4,FALSE)</f>
        <v>#REF!</v>
      </c>
      <c r="C154" s="4" t="e">
        <f>CONCATENATE("E.",MID(#REF!,1,7),".00.000")</f>
        <v>#REF!</v>
      </c>
      <c r="D154" s="4" t="e">
        <f>VLOOKUP(C154,#REF!,4,FALSE)</f>
        <v>#REF!</v>
      </c>
      <c r="E154">
        <v>3851</v>
      </c>
      <c r="F154">
        <v>0</v>
      </c>
      <c r="G154" s="5" t="s">
        <v>174</v>
      </c>
      <c r="H154" s="6">
        <v>50000</v>
      </c>
      <c r="I154" s="6">
        <v>30872.45</v>
      </c>
      <c r="J154" s="6">
        <v>50000</v>
      </c>
      <c r="K154" s="7">
        <v>49335.13</v>
      </c>
      <c r="L154" s="7">
        <v>50000</v>
      </c>
      <c r="M154" s="7">
        <v>16492.12</v>
      </c>
      <c r="N154" s="6">
        <v>50000</v>
      </c>
      <c r="O154" s="8">
        <v>50000</v>
      </c>
      <c r="P154" s="9">
        <v>50000</v>
      </c>
      <c r="Q154" s="9">
        <v>50000</v>
      </c>
      <c r="R154" t="s">
        <v>23</v>
      </c>
    </row>
    <row r="155" spans="1:18" s="4" customFormat="1" ht="15" x14ac:dyDescent="0.25">
      <c r="A155" s="4" t="e">
        <f>CONCATENATE("E.",MID(#REF!,1,4),".00.00.000")</f>
        <v>#REF!</v>
      </c>
      <c r="B155" s="4" t="e">
        <f>VLOOKUP(A155,#REF!,4,FALSE)</f>
        <v>#REF!</v>
      </c>
      <c r="C155" s="4" t="e">
        <f>CONCATENATE("E.",MID(#REF!,1,7),".00.000")</f>
        <v>#REF!</v>
      </c>
      <c r="D155" s="4" t="e">
        <f>VLOOKUP(C155,#REF!,4,FALSE)</f>
        <v>#REF!</v>
      </c>
      <c r="E155">
        <v>3860</v>
      </c>
      <c r="F155">
        <v>0</v>
      </c>
      <c r="G155" s="5" t="s">
        <v>175</v>
      </c>
      <c r="H155" s="6">
        <v>5000</v>
      </c>
      <c r="I155" s="6">
        <v>3008.81</v>
      </c>
      <c r="J155" s="6">
        <v>5000</v>
      </c>
      <c r="K155" s="7">
        <v>3241.08</v>
      </c>
      <c r="L155" s="7">
        <v>5000</v>
      </c>
      <c r="M155" s="7">
        <v>3179.17</v>
      </c>
      <c r="N155" s="6">
        <v>5000</v>
      </c>
      <c r="O155" s="8">
        <v>5000</v>
      </c>
      <c r="P155" s="9">
        <v>5000</v>
      </c>
      <c r="Q155" s="9">
        <v>5000</v>
      </c>
      <c r="R155" t="s">
        <v>23</v>
      </c>
    </row>
    <row r="156" spans="1:18" s="4" customFormat="1" ht="15" x14ac:dyDescent="0.25">
      <c r="A156" s="4" t="e">
        <f>CONCATENATE("E.",MID(#REF!,1,4),".00.00.000")</f>
        <v>#REF!</v>
      </c>
      <c r="B156" s="4" t="e">
        <f>VLOOKUP(A156,#REF!,4,FALSE)</f>
        <v>#REF!</v>
      </c>
      <c r="C156" s="4" t="e">
        <f>CONCATENATE("E.",MID(#REF!,1,7),".00.000")</f>
        <v>#REF!</v>
      </c>
      <c r="D156" s="4" t="e">
        <f>VLOOKUP(C156,#REF!,4,FALSE)</f>
        <v>#REF!</v>
      </c>
      <c r="E156">
        <v>3870</v>
      </c>
      <c r="F156">
        <v>0</v>
      </c>
      <c r="G156" s="5" t="s">
        <v>176</v>
      </c>
      <c r="H156" s="6">
        <v>50000</v>
      </c>
      <c r="I156" s="6">
        <v>100</v>
      </c>
      <c r="J156" s="6">
        <v>50000</v>
      </c>
      <c r="K156" s="7">
        <v>50</v>
      </c>
      <c r="L156" s="7">
        <v>50000</v>
      </c>
      <c r="M156" s="7">
        <v>775</v>
      </c>
      <c r="N156" s="6">
        <v>50000</v>
      </c>
      <c r="O156" s="8">
        <v>50000</v>
      </c>
      <c r="P156" s="9">
        <v>50000</v>
      </c>
      <c r="Q156" s="9">
        <v>50000</v>
      </c>
      <c r="R156" t="s">
        <v>23</v>
      </c>
    </row>
    <row r="157" spans="1:18" s="4" customFormat="1" ht="15" x14ac:dyDescent="0.25">
      <c r="A157" s="4" t="e">
        <f>CONCATENATE("E.",MID(#REF!,1,4),".00.00.000")</f>
        <v>#REF!</v>
      </c>
      <c r="B157" s="4" t="e">
        <f>VLOOKUP(A157,#REF!,4,FALSE)</f>
        <v>#REF!</v>
      </c>
      <c r="C157" s="4" t="e">
        <f>CONCATENATE("E.",MID(#REF!,1,7),".00.000")</f>
        <v>#REF!</v>
      </c>
      <c r="D157" s="4" t="e">
        <f>VLOOKUP(C157,#REF!,4,FALSE)</f>
        <v>#REF!</v>
      </c>
      <c r="E157">
        <v>3871</v>
      </c>
      <c r="F157">
        <v>0</v>
      </c>
      <c r="G157" s="5" t="s">
        <v>177</v>
      </c>
      <c r="H157" s="6">
        <v>12000</v>
      </c>
      <c r="I157" s="6">
        <v>11205.97</v>
      </c>
      <c r="J157" s="6">
        <v>12000</v>
      </c>
      <c r="K157" s="7">
        <v>1590</v>
      </c>
      <c r="L157" s="7">
        <v>5000</v>
      </c>
      <c r="M157" s="7">
        <v>0</v>
      </c>
      <c r="N157" s="6">
        <v>5000</v>
      </c>
      <c r="O157" s="8">
        <v>5000</v>
      </c>
      <c r="P157" s="9">
        <v>5000</v>
      </c>
      <c r="Q157" s="9">
        <v>5000</v>
      </c>
      <c r="R157" t="s">
        <v>42</v>
      </c>
    </row>
    <row r="158" spans="1:18" s="4" customFormat="1" ht="15" x14ac:dyDescent="0.25">
      <c r="A158" s="4" t="e">
        <f>CONCATENATE("E.",MID(#REF!,1,4),".00.00.000")</f>
        <v>#REF!</v>
      </c>
      <c r="B158" s="4" t="e">
        <f>VLOOKUP(A158,#REF!,4,FALSE)</f>
        <v>#REF!</v>
      </c>
      <c r="C158" s="4" t="e">
        <f>CONCATENATE("E.",MID(#REF!,1,7),".00.000")</f>
        <v>#REF!</v>
      </c>
      <c r="D158" s="4" t="e">
        <f>VLOOKUP(C158,#REF!,4,FALSE)</f>
        <v>#REF!</v>
      </c>
      <c r="E158">
        <v>3875</v>
      </c>
      <c r="F158">
        <v>0</v>
      </c>
      <c r="G158" s="5" t="s">
        <v>178</v>
      </c>
      <c r="H158" s="6">
        <v>205000</v>
      </c>
      <c r="I158" s="6">
        <v>28817.68</v>
      </c>
      <c r="J158" s="6">
        <v>60000</v>
      </c>
      <c r="K158" s="7">
        <v>42138.01</v>
      </c>
      <c r="L158" s="7">
        <v>140000</v>
      </c>
      <c r="M158" s="7">
        <v>102036</v>
      </c>
      <c r="N158" s="6">
        <v>80000</v>
      </c>
      <c r="O158" s="8">
        <v>80000</v>
      </c>
      <c r="P158" s="9">
        <v>80000</v>
      </c>
      <c r="Q158" s="9">
        <v>80000</v>
      </c>
      <c r="R158" t="s">
        <v>47</v>
      </c>
    </row>
    <row r="159" spans="1:18" s="4" customFormat="1" ht="15" x14ac:dyDescent="0.25">
      <c r="A159" s="4" t="e">
        <f>CONCATENATE("E.",MID(#REF!,1,4),".00.00.000")</f>
        <v>#REF!</v>
      </c>
      <c r="B159" s="4" t="e">
        <f>VLOOKUP(A159,#REF!,4,FALSE)</f>
        <v>#REF!</v>
      </c>
      <c r="C159" s="4" t="e">
        <f>CONCATENATE("E.",MID(#REF!,1,7),".00.000")</f>
        <v>#REF!</v>
      </c>
      <c r="D159" s="4" t="e">
        <f>VLOOKUP(C159,#REF!,4,FALSE)</f>
        <v>#REF!</v>
      </c>
      <c r="E159">
        <v>3900</v>
      </c>
      <c r="F159">
        <v>0</v>
      </c>
      <c r="G159" s="5" t="s">
        <v>179</v>
      </c>
      <c r="H159" s="6">
        <v>250000</v>
      </c>
      <c r="I159" s="6">
        <v>63339.32</v>
      </c>
      <c r="J159" s="6">
        <v>250000</v>
      </c>
      <c r="K159" s="7">
        <v>110537.4</v>
      </c>
      <c r="L159" s="7">
        <v>250000</v>
      </c>
      <c r="M159" s="7">
        <v>78442.649999999994</v>
      </c>
      <c r="N159" s="6">
        <v>250000</v>
      </c>
      <c r="O159" s="8">
        <v>250000</v>
      </c>
      <c r="P159" s="9">
        <v>250000</v>
      </c>
      <c r="Q159" s="9">
        <v>250000</v>
      </c>
      <c r="R159" t="s">
        <v>23</v>
      </c>
    </row>
    <row r="160" spans="1:18" s="4" customFormat="1" ht="15" x14ac:dyDescent="0.25">
      <c r="A160" s="4" t="e">
        <f>CONCATENATE("E.",MID(#REF!,1,4),".00.00.000")</f>
        <v>#REF!</v>
      </c>
      <c r="B160" s="4" t="e">
        <f>VLOOKUP(A160,#REF!,4,FALSE)</f>
        <v>#REF!</v>
      </c>
      <c r="C160" s="4" t="e">
        <f>CONCATENATE("E.",MID(#REF!,1,7),".00.000")</f>
        <v>#REF!</v>
      </c>
      <c r="D160" s="4" t="e">
        <f>VLOOKUP(C160,#REF!,4,FALSE)</f>
        <v>#REF!</v>
      </c>
      <c r="E160">
        <v>3901</v>
      </c>
      <c r="F160">
        <v>0</v>
      </c>
      <c r="G160" s="5" t="s">
        <v>180</v>
      </c>
      <c r="H160" s="6">
        <v>0</v>
      </c>
      <c r="I160" s="6">
        <v>0</v>
      </c>
      <c r="J160" s="6">
        <v>30000</v>
      </c>
      <c r="K160" s="7">
        <v>20539.03</v>
      </c>
      <c r="L160" s="7">
        <v>50000</v>
      </c>
      <c r="M160" s="7">
        <v>21105.33</v>
      </c>
      <c r="N160" s="6">
        <v>40000</v>
      </c>
      <c r="O160" s="8">
        <v>40000</v>
      </c>
      <c r="P160" s="9">
        <v>40000</v>
      </c>
      <c r="Q160" s="9">
        <v>40000</v>
      </c>
      <c r="R160" t="s">
        <v>19</v>
      </c>
    </row>
    <row r="161" spans="1:18" s="4" customFormat="1" ht="15" x14ac:dyDescent="0.25">
      <c r="A161" s="4" t="e">
        <f>CONCATENATE("E.",MID(#REF!,1,4),".00.00.000")</f>
        <v>#REF!</v>
      </c>
      <c r="B161" s="4" t="e">
        <f>VLOOKUP(A161,#REF!,4,FALSE)</f>
        <v>#REF!</v>
      </c>
      <c r="C161" s="4" t="e">
        <f>CONCATENATE("E.",MID(#REF!,1,7),".00.000")</f>
        <v>#REF!</v>
      </c>
      <c r="D161" s="4" t="e">
        <f>VLOOKUP(C161,#REF!,4,FALSE)</f>
        <v>#REF!</v>
      </c>
      <c r="E161">
        <v>3910</v>
      </c>
      <c r="F161">
        <v>0</v>
      </c>
      <c r="G161" s="5" t="s">
        <v>181</v>
      </c>
      <c r="H161" s="6">
        <v>80000</v>
      </c>
      <c r="I161" s="6">
        <v>0</v>
      </c>
      <c r="J161" s="6">
        <v>80000</v>
      </c>
      <c r="K161" s="7">
        <v>0</v>
      </c>
      <c r="L161" s="7">
        <v>80000</v>
      </c>
      <c r="M161" s="7">
        <v>0</v>
      </c>
      <c r="N161" s="6">
        <v>80000</v>
      </c>
      <c r="O161" s="8">
        <v>80000</v>
      </c>
      <c r="P161" s="9">
        <v>80000</v>
      </c>
      <c r="Q161" s="9">
        <v>80000</v>
      </c>
      <c r="R161" t="s">
        <v>23</v>
      </c>
    </row>
    <row r="162" spans="1:18" s="4" customFormat="1" ht="15" x14ac:dyDescent="0.25">
      <c r="A162" s="4" t="e">
        <f>CONCATENATE("E.",MID(#REF!,1,4),".00.00.000")</f>
        <v>#REF!</v>
      </c>
      <c r="B162" s="4" t="e">
        <f>VLOOKUP(A162,#REF!,4,FALSE)</f>
        <v>#REF!</v>
      </c>
      <c r="C162" s="4" t="e">
        <f>CONCATENATE("E.",MID(#REF!,1,7),".00.000")</f>
        <v>#REF!</v>
      </c>
      <c r="D162" s="4" t="e">
        <f>VLOOKUP(C162,#REF!,4,FALSE)</f>
        <v>#REF!</v>
      </c>
      <c r="E162">
        <v>3950</v>
      </c>
      <c r="F162">
        <v>0</v>
      </c>
      <c r="G162" s="5" t="s">
        <v>182</v>
      </c>
      <c r="H162" s="6">
        <v>2500</v>
      </c>
      <c r="I162" s="6">
        <v>2500</v>
      </c>
      <c r="J162" s="6">
        <v>2500</v>
      </c>
      <c r="K162" s="7">
        <v>2500</v>
      </c>
      <c r="L162" s="7">
        <v>2500</v>
      </c>
      <c r="M162" s="7">
        <v>2500</v>
      </c>
      <c r="N162" s="6">
        <v>2500</v>
      </c>
      <c r="O162" s="8">
        <v>12500</v>
      </c>
      <c r="P162" s="9">
        <v>2500</v>
      </c>
      <c r="Q162" s="9">
        <v>2500</v>
      </c>
      <c r="R162" t="s">
        <v>23</v>
      </c>
    </row>
    <row r="163" spans="1:18" s="4" customFormat="1" ht="15" x14ac:dyDescent="0.25">
      <c r="A163" s="4" t="e">
        <f>CONCATENATE("E.",MID(#REF!,1,4),".00.00.000")</f>
        <v>#REF!</v>
      </c>
      <c r="B163" s="4" t="e">
        <f>VLOOKUP(A163,#REF!,4,FALSE)</f>
        <v>#REF!</v>
      </c>
      <c r="C163" s="4" t="e">
        <f>CONCATENATE("E.",MID(#REF!,1,7),".00.000")</f>
        <v>#REF!</v>
      </c>
      <c r="D163" s="4" t="e">
        <f>VLOOKUP(C163,#REF!,4,FALSE)</f>
        <v>#REF!</v>
      </c>
      <c r="E163">
        <v>3981</v>
      </c>
      <c r="F163">
        <v>0</v>
      </c>
      <c r="G163" s="5" t="s">
        <v>183</v>
      </c>
      <c r="H163" s="6">
        <v>10000</v>
      </c>
      <c r="I163" s="6">
        <v>178</v>
      </c>
      <c r="J163" s="6">
        <v>10000</v>
      </c>
      <c r="K163" s="7">
        <v>950.4</v>
      </c>
      <c r="L163" s="7">
        <v>10000</v>
      </c>
      <c r="M163" s="7">
        <v>0</v>
      </c>
      <c r="N163" s="6">
        <v>0</v>
      </c>
      <c r="O163" s="8"/>
      <c r="P163" s="9">
        <v>0</v>
      </c>
      <c r="Q163" s="9">
        <v>0</v>
      </c>
      <c r="R163" t="s">
        <v>47</v>
      </c>
    </row>
    <row r="164" spans="1:18" s="4" customFormat="1" ht="15" x14ac:dyDescent="0.25">
      <c r="A164" s="4" t="e">
        <f>CONCATENATE("E.",MID(#REF!,1,4),".00.00.000")</f>
        <v>#REF!</v>
      </c>
      <c r="B164" s="4" t="e">
        <f>VLOOKUP(A164,#REF!,4,FALSE)</f>
        <v>#REF!</v>
      </c>
      <c r="C164" s="4" t="e">
        <f>CONCATENATE("E.",MID(#REF!,1,7),".00.000")</f>
        <v>#REF!</v>
      </c>
      <c r="D164" s="4" t="e">
        <f>VLOOKUP(C164,#REF!,4,FALSE)</f>
        <v>#REF!</v>
      </c>
      <c r="E164">
        <v>3986</v>
      </c>
      <c r="F164">
        <v>0</v>
      </c>
      <c r="G164" s="5" t="s">
        <v>184</v>
      </c>
      <c r="H164" s="6">
        <v>30000</v>
      </c>
      <c r="I164" s="6">
        <v>24462.240000000002</v>
      </c>
      <c r="J164" s="6">
        <v>30000</v>
      </c>
      <c r="K164" s="7">
        <v>19273.28</v>
      </c>
      <c r="L164" s="7">
        <v>40000</v>
      </c>
      <c r="M164" s="7">
        <v>23990.560000000001</v>
      </c>
      <c r="N164" s="6">
        <v>35000</v>
      </c>
      <c r="O164" s="8">
        <v>40000</v>
      </c>
      <c r="P164" s="9">
        <v>35000</v>
      </c>
      <c r="Q164" s="9">
        <v>35000</v>
      </c>
      <c r="R164" t="s">
        <v>47</v>
      </c>
    </row>
    <row r="165" spans="1:18" s="4" customFormat="1" ht="15" x14ac:dyDescent="0.25">
      <c r="A165" s="4" t="e">
        <f>CONCATENATE("E.",MID(#REF!,1,4),".00.00.000")</f>
        <v>#REF!</v>
      </c>
      <c r="B165" s="4" t="e">
        <f>VLOOKUP(A165,#REF!,4,FALSE)</f>
        <v>#REF!</v>
      </c>
      <c r="C165" s="4" t="e">
        <f>CONCATENATE("E.",MID(#REF!,1,7),".00.000")</f>
        <v>#REF!</v>
      </c>
      <c r="D165" s="4" t="e">
        <f>VLOOKUP(C165,#REF!,4,FALSE)</f>
        <v>#REF!</v>
      </c>
      <c r="E165">
        <v>3998</v>
      </c>
      <c r="F165">
        <v>0</v>
      </c>
      <c r="G165" s="5" t="s">
        <v>185</v>
      </c>
      <c r="H165" s="6">
        <v>35000</v>
      </c>
      <c r="I165" s="6">
        <v>0</v>
      </c>
      <c r="J165" s="6">
        <v>35000</v>
      </c>
      <c r="K165" s="7">
        <v>35000</v>
      </c>
      <c r="L165" s="7">
        <v>35000</v>
      </c>
      <c r="M165" s="7">
        <v>0</v>
      </c>
      <c r="N165" s="6">
        <v>0</v>
      </c>
      <c r="O165" s="8"/>
      <c r="P165" s="9">
        <v>0</v>
      </c>
      <c r="Q165" s="9">
        <v>0</v>
      </c>
      <c r="R165" t="s">
        <v>23</v>
      </c>
    </row>
    <row r="166" spans="1:18" s="4" customFormat="1" ht="15" x14ac:dyDescent="0.25">
      <c r="A166" s="4" t="e">
        <f>CONCATENATE("E.",MID(#REF!,1,4),".00.00.000")</f>
        <v>#REF!</v>
      </c>
      <c r="B166" s="4" t="e">
        <f>VLOOKUP(A166,#REF!,4,FALSE)</f>
        <v>#REF!</v>
      </c>
      <c r="C166" s="4" t="e">
        <f>CONCATENATE("E.",MID(#REF!,1,7),".00.000")</f>
        <v>#REF!</v>
      </c>
      <c r="D166" s="4" t="e">
        <f>VLOOKUP(C166,#REF!,4,FALSE)</f>
        <v>#REF!</v>
      </c>
      <c r="E166">
        <v>3999</v>
      </c>
      <c r="F166">
        <v>0</v>
      </c>
      <c r="G166" s="5" t="s">
        <v>186</v>
      </c>
      <c r="H166" s="6">
        <v>400000</v>
      </c>
      <c r="I166" s="6">
        <v>397510.43</v>
      </c>
      <c r="J166" s="6">
        <v>400000</v>
      </c>
      <c r="K166" s="7">
        <v>399999.6</v>
      </c>
      <c r="L166" s="7">
        <v>410000</v>
      </c>
      <c r="M166" s="7">
        <v>409754.16</v>
      </c>
      <c r="N166" s="6">
        <v>560000</v>
      </c>
      <c r="O166" s="8">
        <v>400000</v>
      </c>
      <c r="P166" s="9">
        <v>400000</v>
      </c>
      <c r="Q166" s="9">
        <v>400000</v>
      </c>
      <c r="R166" t="s">
        <v>23</v>
      </c>
    </row>
    <row r="167" spans="1:18" s="4" customFormat="1" ht="15" x14ac:dyDescent="0.25">
      <c r="A167" s="4" t="e">
        <f>CONCATENATE("E.",MID(#REF!,1,4),".00.00.000")</f>
        <v>#REF!</v>
      </c>
      <c r="B167" s="4" t="e">
        <f>VLOOKUP(A167,#REF!,4,FALSE)</f>
        <v>#REF!</v>
      </c>
      <c r="C167" s="4" t="e">
        <f>CONCATENATE("E.",MID(#REF!,1,7),".00.000")</f>
        <v>#REF!</v>
      </c>
      <c r="D167" s="4" t="e">
        <f>VLOOKUP(C167,#REF!,4,FALSE)</f>
        <v>#REF!</v>
      </c>
      <c r="E167">
        <v>13028</v>
      </c>
      <c r="F167">
        <v>0</v>
      </c>
      <c r="G167" s="5" t="s">
        <v>187</v>
      </c>
      <c r="H167" s="6">
        <v>240000</v>
      </c>
      <c r="I167" s="6">
        <v>0</v>
      </c>
      <c r="J167" s="6">
        <v>0</v>
      </c>
      <c r="K167" s="7">
        <v>0</v>
      </c>
      <c r="L167" s="7">
        <v>0</v>
      </c>
      <c r="M167" s="7">
        <v>0</v>
      </c>
      <c r="N167" s="6">
        <v>0</v>
      </c>
      <c r="O167" s="8"/>
      <c r="P167" s="9"/>
      <c r="Q167" s="9"/>
      <c r="R167" t="s">
        <v>47</v>
      </c>
    </row>
    <row r="168" spans="1:18" s="4" customFormat="1" ht="15" x14ac:dyDescent="0.25">
      <c r="A168" s="4" t="e">
        <f>CONCATENATE("E.",MID(#REF!,1,4),".00.00.000")</f>
        <v>#REF!</v>
      </c>
      <c r="B168" s="4" t="e">
        <f>VLOOKUP(A168,#REF!,4,FALSE)</f>
        <v>#REF!</v>
      </c>
      <c r="C168" s="4" t="e">
        <f>CONCATENATE("E.",MID(#REF!,1,7),".00.000")</f>
        <v>#REF!</v>
      </c>
      <c r="D168" s="4" t="e">
        <f>VLOOKUP(C168,#REF!,4,FALSE)</f>
        <v>#REF!</v>
      </c>
      <c r="E168">
        <v>13033</v>
      </c>
      <c r="F168">
        <v>0</v>
      </c>
      <c r="G168" s="5" t="s">
        <v>188</v>
      </c>
      <c r="H168" s="6">
        <v>0</v>
      </c>
      <c r="I168" s="6">
        <v>0</v>
      </c>
      <c r="J168" s="6">
        <v>0</v>
      </c>
      <c r="K168" s="7">
        <v>0</v>
      </c>
      <c r="L168" s="7">
        <v>610000</v>
      </c>
      <c r="M168" s="7">
        <v>0</v>
      </c>
      <c r="N168" s="6">
        <v>0</v>
      </c>
      <c r="O168" s="8"/>
      <c r="P168" s="9"/>
      <c r="Q168" s="9"/>
      <c r="R168" t="s">
        <v>47</v>
      </c>
    </row>
    <row r="169" spans="1:18" s="4" customFormat="1" ht="15" x14ac:dyDescent="0.25">
      <c r="A169" s="4" t="e">
        <f>CONCATENATE("E.",MID(#REF!,1,4),".00.00.000")</f>
        <v>#REF!</v>
      </c>
      <c r="B169" s="4" t="e">
        <f>VLOOKUP(A169,#REF!,4,FALSE)</f>
        <v>#REF!</v>
      </c>
      <c r="C169" s="4" t="e">
        <f>CONCATENATE("E.",MID(#REF!,1,7),".00.000")</f>
        <v>#REF!</v>
      </c>
      <c r="D169" s="4" t="e">
        <f>VLOOKUP(C169,#REF!,4,FALSE)</f>
        <v>#REF!</v>
      </c>
      <c r="E169">
        <v>13034</v>
      </c>
      <c r="F169">
        <v>0</v>
      </c>
      <c r="G169" s="5" t="s">
        <v>189</v>
      </c>
      <c r="H169" s="6">
        <v>0</v>
      </c>
      <c r="I169" s="6">
        <v>0</v>
      </c>
      <c r="J169" s="6">
        <v>0</v>
      </c>
      <c r="K169" s="7">
        <v>0</v>
      </c>
      <c r="L169" s="7">
        <v>2900000</v>
      </c>
      <c r="M169" s="7">
        <v>0</v>
      </c>
      <c r="N169" s="6">
        <v>3100000</v>
      </c>
      <c r="O169" s="8"/>
      <c r="P169" s="9"/>
      <c r="Q169" s="9"/>
      <c r="R169" t="s">
        <v>47</v>
      </c>
    </row>
    <row r="170" spans="1:18" s="4" customFormat="1" ht="15" x14ac:dyDescent="0.25">
      <c r="A170" s="4" t="e">
        <f>CONCATENATE("E.",MID(#REF!,1,4),".00.00.000")</f>
        <v>#REF!</v>
      </c>
      <c r="B170" s="4" t="e">
        <f>VLOOKUP(A170,#REF!,4,FALSE)</f>
        <v>#REF!</v>
      </c>
      <c r="C170" s="4" t="e">
        <f>CONCATENATE("E.",MID(#REF!,1,7),".00.000")</f>
        <v>#REF!</v>
      </c>
      <c r="D170" s="4" t="e">
        <f>VLOOKUP(C170,#REF!,4,FALSE)</f>
        <v>#REF!</v>
      </c>
      <c r="E170">
        <v>13035</v>
      </c>
      <c r="F170">
        <v>0</v>
      </c>
      <c r="G170" s="5" t="s">
        <v>190</v>
      </c>
      <c r="H170" s="6">
        <v>0</v>
      </c>
      <c r="I170" s="6">
        <v>0</v>
      </c>
      <c r="J170" s="6">
        <v>0</v>
      </c>
      <c r="K170" s="7">
        <v>0</v>
      </c>
      <c r="L170" s="7">
        <v>400000</v>
      </c>
      <c r="M170" s="7">
        <v>400000</v>
      </c>
      <c r="N170" s="6">
        <v>0</v>
      </c>
      <c r="O170" s="8"/>
      <c r="P170" s="9"/>
      <c r="Q170" s="9"/>
      <c r="R170" t="s">
        <v>47</v>
      </c>
    </row>
    <row r="171" spans="1:18" s="4" customFormat="1" ht="15" x14ac:dyDescent="0.25">
      <c r="A171" s="4" t="e">
        <f>CONCATENATE("E.",MID(#REF!,1,4),".00.00.000")</f>
        <v>#REF!</v>
      </c>
      <c r="B171" s="4" t="e">
        <f>VLOOKUP(A171,#REF!,4,FALSE)</f>
        <v>#REF!</v>
      </c>
      <c r="C171" s="4" t="e">
        <f>CONCATENATE("E.",MID(#REF!,1,7),".00.000")</f>
        <v>#REF!</v>
      </c>
      <c r="D171" s="4" t="e">
        <f>VLOOKUP(C171,#REF!,4,FALSE)</f>
        <v>#REF!</v>
      </c>
      <c r="E171">
        <v>326000</v>
      </c>
      <c r="F171">
        <v>0</v>
      </c>
      <c r="G171" s="5" t="s">
        <v>191</v>
      </c>
      <c r="H171" s="6">
        <v>90470</v>
      </c>
      <c r="I171" s="6">
        <v>78385.5</v>
      </c>
      <c r="J171" s="6">
        <v>2000000</v>
      </c>
      <c r="K171" s="7">
        <v>32858.050000000003</v>
      </c>
      <c r="L171" s="7">
        <v>1689715</v>
      </c>
      <c r="M171" s="7">
        <v>730253.04</v>
      </c>
      <c r="N171" s="6">
        <v>2382715</v>
      </c>
      <c r="O171" s="8">
        <v>2126715</v>
      </c>
      <c r="P171" s="9"/>
      <c r="Q171" s="9"/>
      <c r="R171" t="s">
        <v>47</v>
      </c>
    </row>
    <row r="172" spans="1:18" s="4" customFormat="1" ht="15" x14ac:dyDescent="0.25">
      <c r="A172" s="4" t="e">
        <f>CONCATENATE("E.",MID(#REF!,1,4),".00.00.000")</f>
        <v>#REF!</v>
      </c>
      <c r="B172" s="4" t="e">
        <f>VLOOKUP(A172,#REF!,4,FALSE)</f>
        <v>#REF!</v>
      </c>
      <c r="C172" s="4" t="e">
        <f>CONCATENATE("E.",MID(#REF!,1,7),".00.000")</f>
        <v>#REF!</v>
      </c>
      <c r="D172" s="4" t="e">
        <f>VLOOKUP(C172,#REF!,4,FALSE)</f>
        <v>#REF!</v>
      </c>
      <c r="E172">
        <v>327000</v>
      </c>
      <c r="F172"/>
      <c r="G172" s="5" t="s">
        <v>192</v>
      </c>
      <c r="H172" s="6"/>
      <c r="I172" s="6"/>
      <c r="J172" s="6"/>
      <c r="K172" s="7"/>
      <c r="L172" s="7"/>
      <c r="M172" s="7"/>
      <c r="N172" s="6">
        <v>210000</v>
      </c>
      <c r="O172" s="8">
        <v>905000</v>
      </c>
      <c r="P172" s="9">
        <v>100000</v>
      </c>
      <c r="Q172" s="9">
        <v>0</v>
      </c>
      <c r="R172" t="s">
        <v>47</v>
      </c>
    </row>
    <row r="173" spans="1:18" s="4" customFormat="1" ht="15" x14ac:dyDescent="0.25">
      <c r="A173" s="4" t="e">
        <f>CONCATENATE("E.",MID(#REF!,1,4),".00.00.000")</f>
        <v>#REF!</v>
      </c>
      <c r="B173" s="4" t="e">
        <f>VLOOKUP(A173,#REF!,4,FALSE)</f>
        <v>#REF!</v>
      </c>
      <c r="C173" s="4" t="e">
        <f>CONCATENATE("E.",MID(#REF!,1,7),".00.000")</f>
        <v>#REF!</v>
      </c>
      <c r="D173" s="4" t="e">
        <f>VLOOKUP(C173,#REF!,4,FALSE)</f>
        <v>#REF!</v>
      </c>
      <c r="E173">
        <v>328000</v>
      </c>
      <c r="F173"/>
      <c r="G173" s="5" t="s">
        <v>193</v>
      </c>
      <c r="H173" s="6"/>
      <c r="I173" s="6"/>
      <c r="J173" s="6"/>
      <c r="K173" s="7"/>
      <c r="L173" s="7"/>
      <c r="M173" s="7"/>
      <c r="N173" s="6">
        <v>0</v>
      </c>
      <c r="O173" s="8"/>
      <c r="P173" s="9"/>
      <c r="Q173" s="9"/>
      <c r="R173" t="s">
        <v>47</v>
      </c>
    </row>
    <row r="174" spans="1:18" s="4" customFormat="1" ht="15" x14ac:dyDescent="0.25">
      <c r="A174" s="4" t="e">
        <f>CONCATENATE("E.",MID(#REF!,1,4),".00.00.000")</f>
        <v>#REF!</v>
      </c>
      <c r="B174" s="4" t="e">
        <f>VLOOKUP(A174,#REF!,4,FALSE)</f>
        <v>#REF!</v>
      </c>
      <c r="C174" s="4" t="e">
        <f>CONCATENATE("E.",MID(#REF!,1,7),".00.000")</f>
        <v>#REF!</v>
      </c>
      <c r="D174" s="4" t="e">
        <f>VLOOKUP(C174,#REF!,4,FALSE)</f>
        <v>#REF!</v>
      </c>
      <c r="E174">
        <v>329000</v>
      </c>
      <c r="F174"/>
      <c r="G174" s="5" t="s">
        <v>194</v>
      </c>
      <c r="H174" s="6"/>
      <c r="I174" s="6"/>
      <c r="J174" s="6"/>
      <c r="K174" s="7"/>
      <c r="L174" s="7"/>
      <c r="M174" s="7"/>
      <c r="N174" s="6">
        <v>90000</v>
      </c>
      <c r="O174" s="8">
        <v>180000</v>
      </c>
      <c r="P174" s="9">
        <v>90000</v>
      </c>
      <c r="Q174" s="9">
        <v>90000</v>
      </c>
      <c r="R174" t="s">
        <v>47</v>
      </c>
    </row>
    <row r="175" spans="1:18" ht="15" x14ac:dyDescent="0.25">
      <c r="A175" s="4"/>
      <c r="B175" s="4"/>
      <c r="C175" s="4"/>
      <c r="D175" s="4"/>
      <c r="E175" s="10"/>
      <c r="F175" s="10"/>
      <c r="G175" s="11" t="s">
        <v>195</v>
      </c>
      <c r="H175" s="12"/>
      <c r="I175" s="12"/>
      <c r="J175" s="12"/>
      <c r="K175" s="13">
        <f>SUBTOTAL(109,TEntrate[Accertato 2018])</f>
        <v>9595143.9999999963</v>
      </c>
      <c r="L175" s="13">
        <f>SUBTOTAL(109,TEntrate[Assestato 2019])</f>
        <v>20499001.579999998</v>
      </c>
      <c r="M175" s="13">
        <f>SUBTOTAL(109,TEntrate[Accertato 2019])</f>
        <v>12178082.02</v>
      </c>
      <c r="N175" s="14">
        <f>SUBTOTAL(109,TEntrate[Previsione 2020])</f>
        <v>23040917.149999999</v>
      </c>
      <c r="O175" s="15">
        <f>SUBTOTAL(109,TEntrate[Previsione 2021])</f>
        <v>22066812.399999999</v>
      </c>
      <c r="P175" s="15">
        <f>SUBTOTAL(109,TEntrate[Previsione 2022])</f>
        <v>11324225</v>
      </c>
      <c r="Q175" s="15">
        <f>SUBTOTAL(109,TEntrate[Previsione 2023])</f>
        <v>11171325</v>
      </c>
      <c r="R175" s="16"/>
    </row>
    <row r="176" spans="1:18" x14ac:dyDescent="0.2">
      <c r="J176" s="19"/>
      <c r="K176" s="19"/>
      <c r="L176" s="19"/>
      <c r="M176" s="19"/>
    </row>
    <row r="178" spans="7:16" x14ac:dyDescent="0.2">
      <c r="G178" s="20" t="s">
        <v>196</v>
      </c>
      <c r="H178" s="21"/>
      <c r="I178" s="21"/>
      <c r="J178" s="22"/>
      <c r="K178" s="22"/>
      <c r="L178" s="22"/>
      <c r="M178" s="22"/>
      <c r="N178" s="21" t="s">
        <v>197</v>
      </c>
      <c r="O178" s="21" t="s">
        <v>198</v>
      </c>
    </row>
    <row r="179" spans="7:16" x14ac:dyDescent="0.2">
      <c r="G179" s="20" t="s">
        <v>51</v>
      </c>
      <c r="H179" s="21"/>
      <c r="I179" s="21"/>
      <c r="J179" s="22"/>
      <c r="K179" s="22"/>
      <c r="L179" s="22"/>
      <c r="M179" s="22"/>
      <c r="N179" s="21">
        <v>25000</v>
      </c>
      <c r="O179" s="21">
        <v>155000</v>
      </c>
    </row>
    <row r="180" spans="7:16" x14ac:dyDescent="0.2">
      <c r="G180" s="23" t="s">
        <v>71</v>
      </c>
      <c r="H180" s="21"/>
      <c r="I180" s="21"/>
      <c r="J180" s="22"/>
      <c r="K180" s="22"/>
      <c r="L180" s="22"/>
      <c r="M180" s="22"/>
      <c r="N180" s="21">
        <v>160000</v>
      </c>
      <c r="O180" s="21">
        <v>120000</v>
      </c>
    </row>
    <row r="181" spans="7:16" x14ac:dyDescent="0.2">
      <c r="G181" s="20" t="s">
        <v>72</v>
      </c>
      <c r="H181" s="21">
        <v>1500</v>
      </c>
      <c r="I181" s="21"/>
      <c r="J181" s="22"/>
      <c r="K181" s="22"/>
      <c r="L181" s="22"/>
      <c r="M181" s="22"/>
      <c r="N181" s="21"/>
      <c r="O181" s="24">
        <v>1500</v>
      </c>
    </row>
    <row r="182" spans="7:16" x14ac:dyDescent="0.2">
      <c r="G182" s="20" t="s">
        <v>73</v>
      </c>
      <c r="H182" s="21">
        <v>70000</v>
      </c>
      <c r="I182" s="21"/>
      <c r="J182" s="22"/>
      <c r="K182" s="22"/>
      <c r="L182" s="22"/>
      <c r="M182" s="22"/>
      <c r="N182" s="21">
        <v>75000</v>
      </c>
      <c r="O182" s="25">
        <v>70000</v>
      </c>
    </row>
    <row r="183" spans="7:16" x14ac:dyDescent="0.2">
      <c r="G183" s="20"/>
      <c r="H183" s="21"/>
      <c r="I183" s="21"/>
      <c r="J183" s="22"/>
      <c r="K183" s="22"/>
      <c r="L183" s="22"/>
      <c r="M183" s="22"/>
      <c r="N183" s="26">
        <f>SUM(N179:N182)</f>
        <v>260000</v>
      </c>
      <c r="O183" s="26">
        <f>SUM(O179:O182)</f>
        <v>346500</v>
      </c>
      <c r="P183" s="19">
        <f>N183-O183</f>
        <v>-86500</v>
      </c>
    </row>
    <row r="185" spans="7:16" hidden="1" x14ac:dyDescent="0.2">
      <c r="G185" s="20" t="s">
        <v>199</v>
      </c>
      <c r="H185" s="21"/>
      <c r="I185" s="21"/>
      <c r="J185" s="22"/>
      <c r="K185" s="22"/>
      <c r="L185" s="22"/>
      <c r="M185" s="22"/>
      <c r="N185" s="21" t="s">
        <v>197</v>
      </c>
      <c r="O185" s="21" t="s">
        <v>198</v>
      </c>
    </row>
    <row r="186" spans="7:16" ht="15" hidden="1" x14ac:dyDescent="0.25">
      <c r="G186" s="27" t="s">
        <v>200</v>
      </c>
      <c r="H186" s="21"/>
      <c r="I186" s="21"/>
      <c r="J186" s="22"/>
      <c r="K186" s="22"/>
      <c r="L186" s="22"/>
      <c r="M186" s="22"/>
      <c r="N186" s="21">
        <v>182000</v>
      </c>
      <c r="O186" s="21">
        <v>257000</v>
      </c>
    </row>
    <row r="187" spans="7:16" ht="15" hidden="1" x14ac:dyDescent="0.25">
      <c r="G187" s="28" t="s">
        <v>201</v>
      </c>
      <c r="H187" s="21"/>
      <c r="I187" s="21"/>
      <c r="J187" s="22"/>
      <c r="K187" s="22"/>
      <c r="L187" s="22"/>
      <c r="M187" s="22"/>
      <c r="N187" s="21">
        <v>73000</v>
      </c>
      <c r="O187" s="21">
        <v>68000</v>
      </c>
    </row>
    <row r="188" spans="7:16" ht="15" hidden="1" x14ac:dyDescent="0.25">
      <c r="G188" s="28" t="s">
        <v>202</v>
      </c>
      <c r="H188" s="21"/>
      <c r="I188" s="21"/>
      <c r="J188" s="22"/>
      <c r="K188" s="22"/>
      <c r="L188" s="22"/>
      <c r="M188" s="22"/>
      <c r="N188" s="21">
        <v>45000</v>
      </c>
      <c r="O188" s="21">
        <v>61500</v>
      </c>
    </row>
    <row r="189" spans="7:16" ht="15" hidden="1" x14ac:dyDescent="0.25">
      <c r="G189" s="28" t="s">
        <v>203</v>
      </c>
      <c r="H189" s="21"/>
      <c r="I189" s="21"/>
      <c r="J189" s="22"/>
      <c r="K189" s="22"/>
      <c r="L189" s="22"/>
      <c r="M189" s="22"/>
      <c r="N189" s="21">
        <v>42000</v>
      </c>
      <c r="O189" s="21">
        <v>65000</v>
      </c>
    </row>
    <row r="190" spans="7:16" hidden="1" x14ac:dyDescent="0.2">
      <c r="G190" s="20"/>
      <c r="H190" s="21"/>
      <c r="I190" s="21"/>
      <c r="J190" s="22"/>
      <c r="K190" s="22"/>
      <c r="L190" s="22"/>
      <c r="M190" s="22"/>
      <c r="N190" s="21">
        <f>SUM(N186:N189)</f>
        <v>342000</v>
      </c>
      <c r="O190" s="21">
        <f>SUM(O186:O189)</f>
        <v>451500</v>
      </c>
    </row>
    <row r="191" spans="7:16" x14ac:dyDescent="0.2">
      <c r="O191" s="19">
        <f>O183-O190</f>
        <v>-105000</v>
      </c>
    </row>
    <row r="192" spans="7:16" x14ac:dyDescent="0.2">
      <c r="G192" s="20" t="s">
        <v>204</v>
      </c>
      <c r="H192" s="21"/>
      <c r="I192" s="21"/>
      <c r="J192" s="22"/>
      <c r="K192" s="22"/>
      <c r="L192" s="22"/>
      <c r="M192" s="22"/>
      <c r="N192" s="21" t="s">
        <v>197</v>
      </c>
      <c r="O192" s="21" t="s">
        <v>198</v>
      </c>
    </row>
    <row r="193" spans="7:17" ht="15" x14ac:dyDescent="0.25">
      <c r="G193" s="27" t="s">
        <v>200</v>
      </c>
      <c r="H193" s="21"/>
      <c r="I193" s="21"/>
      <c r="J193" s="22"/>
      <c r="K193" s="22"/>
      <c r="L193" s="22"/>
      <c r="M193" s="22"/>
      <c r="N193" s="21">
        <v>245000</v>
      </c>
      <c r="O193" s="21">
        <v>257000</v>
      </c>
    </row>
    <row r="194" spans="7:17" ht="15" x14ac:dyDescent="0.25">
      <c r="G194" s="28" t="s">
        <v>201</v>
      </c>
      <c r="H194" s="21"/>
      <c r="I194" s="21"/>
      <c r="J194" s="22"/>
      <c r="K194" s="22"/>
      <c r="L194" s="22"/>
      <c r="M194" s="22"/>
      <c r="N194" s="21">
        <v>68000</v>
      </c>
      <c r="O194" s="21">
        <v>68000</v>
      </c>
    </row>
    <row r="195" spans="7:17" ht="15" x14ac:dyDescent="0.25">
      <c r="G195" s="28" t="s">
        <v>202</v>
      </c>
      <c r="H195" s="21"/>
      <c r="I195" s="21"/>
      <c r="J195" s="22"/>
      <c r="K195" s="22"/>
      <c r="L195" s="22"/>
      <c r="M195" s="22"/>
      <c r="N195" s="21">
        <v>61500</v>
      </c>
      <c r="O195" s="21">
        <v>61500</v>
      </c>
    </row>
    <row r="196" spans="7:17" ht="15" x14ac:dyDescent="0.25">
      <c r="G196" s="28" t="s">
        <v>203</v>
      </c>
      <c r="H196" s="21"/>
      <c r="I196" s="21"/>
      <c r="J196" s="22"/>
      <c r="K196" s="22"/>
      <c r="L196" s="22"/>
      <c r="M196" s="22"/>
      <c r="N196" s="21">
        <v>65000</v>
      </c>
      <c r="O196" s="21">
        <v>65000</v>
      </c>
    </row>
    <row r="197" spans="7:17" x14ac:dyDescent="0.2">
      <c r="G197" s="20"/>
      <c r="H197" s="21"/>
      <c r="I197" s="21"/>
      <c r="J197" s="22"/>
      <c r="K197" s="22"/>
      <c r="L197" s="22"/>
      <c r="M197" s="22"/>
      <c r="N197" s="21">
        <f>SUM(N193:N196)</f>
        <v>439500</v>
      </c>
      <c r="O197" s="21">
        <f>SUM(O193:O196)</f>
        <v>451500</v>
      </c>
      <c r="P197" s="19">
        <f>N197-O197</f>
        <v>-12000</v>
      </c>
    </row>
    <row r="198" spans="7:17" x14ac:dyDescent="0.2">
      <c r="N198" s="19">
        <f>N183-N197</f>
        <v>-179500</v>
      </c>
    </row>
    <row r="200" spans="7:17" ht="25.5" x14ac:dyDescent="0.2">
      <c r="G200" s="20" t="s">
        <v>205</v>
      </c>
      <c r="H200" s="21"/>
      <c r="I200" s="21"/>
      <c r="J200" s="22"/>
      <c r="K200" s="22"/>
      <c r="L200" s="22"/>
      <c r="M200" s="22"/>
      <c r="N200" s="21" t="s">
        <v>206</v>
      </c>
      <c r="O200" s="21" t="s">
        <v>207</v>
      </c>
      <c r="P200" s="21" t="s">
        <v>208</v>
      </c>
      <c r="Q200" s="21" t="s">
        <v>209</v>
      </c>
    </row>
    <row r="201" spans="7:17" x14ac:dyDescent="0.2">
      <c r="G201" s="20" t="s">
        <v>210</v>
      </c>
      <c r="H201" s="21"/>
      <c r="I201" s="21"/>
      <c r="J201" s="22"/>
      <c r="K201" s="22"/>
      <c r="L201" s="22"/>
      <c r="M201" s="22"/>
      <c r="N201" s="21">
        <v>15000</v>
      </c>
      <c r="O201" s="21"/>
      <c r="P201" s="21"/>
      <c r="Q201" s="21"/>
    </row>
    <row r="202" spans="7:17" x14ac:dyDescent="0.2">
      <c r="G202" s="23" t="s">
        <v>211</v>
      </c>
      <c r="H202" s="21"/>
      <c r="I202" s="21"/>
      <c r="J202" s="22"/>
      <c r="K202" s="22"/>
      <c r="L202" s="22"/>
      <c r="M202" s="22"/>
      <c r="N202" s="21"/>
      <c r="O202" s="21">
        <v>95000</v>
      </c>
      <c r="P202" s="21"/>
      <c r="Q202" s="21"/>
    </row>
    <row r="203" spans="7:17" ht="25.5" x14ac:dyDescent="0.2">
      <c r="G203" s="20" t="s">
        <v>212</v>
      </c>
      <c r="H203" s="21">
        <v>1500</v>
      </c>
      <c r="I203" s="21"/>
      <c r="J203" s="22"/>
      <c r="K203" s="22"/>
      <c r="L203" s="22"/>
      <c r="M203" s="22"/>
      <c r="N203" s="21"/>
      <c r="O203" s="29">
        <v>23000</v>
      </c>
      <c r="P203" s="29"/>
      <c r="Q203" s="29"/>
    </row>
    <row r="204" spans="7:17" x14ac:dyDescent="0.2">
      <c r="G204" s="20" t="s">
        <v>213</v>
      </c>
      <c r="H204" s="21"/>
      <c r="I204" s="21"/>
      <c r="J204" s="22"/>
      <c r="K204" s="22"/>
      <c r="L204" s="22"/>
      <c r="M204" s="22"/>
      <c r="N204" s="21">
        <f>N201+N202+N203</f>
        <v>15000</v>
      </c>
      <c r="O204" s="21">
        <f t="shared" ref="O204:Q204" si="0">O201+O202+O203</f>
        <v>118000</v>
      </c>
      <c r="P204" s="21">
        <f t="shared" si="0"/>
        <v>0</v>
      </c>
      <c r="Q204" s="21">
        <f t="shared" si="0"/>
        <v>0</v>
      </c>
    </row>
    <row r="205" spans="7:17" ht="25.5" x14ac:dyDescent="0.2">
      <c r="G205" s="20" t="s">
        <v>214</v>
      </c>
      <c r="H205" s="21"/>
      <c r="I205" s="21"/>
      <c r="J205" s="22"/>
      <c r="K205" s="22"/>
      <c r="L205" s="22"/>
      <c r="M205" s="22"/>
      <c r="N205" s="21"/>
      <c r="O205" s="29"/>
      <c r="P205" s="29"/>
      <c r="Q205" s="29"/>
    </row>
    <row r="206" spans="7:17" x14ac:dyDescent="0.2">
      <c r="G206" s="20" t="s">
        <v>215</v>
      </c>
      <c r="H206" s="21"/>
      <c r="I206" s="21"/>
      <c r="J206" s="22"/>
      <c r="K206" s="22"/>
      <c r="L206" s="22"/>
      <c r="M206" s="22"/>
      <c r="N206" s="21"/>
      <c r="O206" s="29">
        <v>85000</v>
      </c>
      <c r="P206" s="29"/>
      <c r="Q206" s="29"/>
    </row>
    <row r="207" spans="7:17" x14ac:dyDescent="0.2">
      <c r="G207" s="20" t="s">
        <v>216</v>
      </c>
      <c r="H207" s="21"/>
      <c r="I207" s="21"/>
      <c r="J207" s="22"/>
      <c r="K207" s="22"/>
      <c r="L207" s="22"/>
      <c r="M207" s="22"/>
      <c r="N207" s="21"/>
      <c r="O207" s="29">
        <v>610000</v>
      </c>
      <c r="P207" s="29"/>
      <c r="Q207" s="29"/>
    </row>
    <row r="208" spans="7:17" ht="25.5" x14ac:dyDescent="0.2">
      <c r="G208" s="20" t="s">
        <v>217</v>
      </c>
      <c r="H208" s="21">
        <v>70000</v>
      </c>
      <c r="I208" s="21"/>
      <c r="J208" s="22"/>
      <c r="K208" s="22"/>
      <c r="L208" s="22"/>
      <c r="M208" s="22"/>
      <c r="N208" s="21"/>
      <c r="O208" s="25">
        <v>210000</v>
      </c>
      <c r="P208" s="25"/>
      <c r="Q208" s="25"/>
    </row>
    <row r="209" spans="7:17" x14ac:dyDescent="0.2">
      <c r="G209" s="20" t="s">
        <v>218</v>
      </c>
      <c r="H209" s="21"/>
      <c r="I209" s="21"/>
      <c r="J209" s="22"/>
      <c r="K209" s="22"/>
      <c r="L209" s="22"/>
      <c r="M209" s="22"/>
      <c r="N209" s="21">
        <f>N205+N206+N207+N208</f>
        <v>0</v>
      </c>
      <c r="O209" s="21">
        <f t="shared" ref="O209:Q209" si="1">O205+O206+O207+O208</f>
        <v>905000</v>
      </c>
      <c r="P209" s="21">
        <f t="shared" si="1"/>
        <v>0</v>
      </c>
      <c r="Q209" s="21">
        <f t="shared" si="1"/>
        <v>0</v>
      </c>
    </row>
    <row r="210" spans="7:17" x14ac:dyDescent="0.2">
      <c r="G210" s="30" t="s">
        <v>219</v>
      </c>
      <c r="H210" s="21"/>
      <c r="I210" s="21"/>
      <c r="J210" s="22"/>
      <c r="K210" s="22"/>
      <c r="L210" s="22"/>
      <c r="M210" s="22"/>
      <c r="N210" s="26">
        <f>N204+N209</f>
        <v>15000</v>
      </c>
      <c r="O210" s="26">
        <f t="shared" ref="O210:Q210" si="2">O204+O209</f>
        <v>1023000</v>
      </c>
      <c r="P210" s="26">
        <f t="shared" si="2"/>
        <v>0</v>
      </c>
      <c r="Q210" s="26">
        <f t="shared" si="2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501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10.140625" style="57" customWidth="1"/>
    <col min="2" max="2" width="9" style="35" customWidth="1"/>
    <col min="3" max="3" width="72.140625" style="93" customWidth="1"/>
    <col min="4" max="4" width="18" style="70" customWidth="1"/>
    <col min="5" max="6" width="18.85546875" style="70" customWidth="1"/>
    <col min="7" max="7" width="20.85546875" style="35" bestFit="1" customWidth="1"/>
    <col min="8" max="17" width="9.140625" style="35" customWidth="1"/>
    <col min="18" max="23" width="9.140625" style="35"/>
    <col min="24" max="16384" width="9.140625" style="36"/>
  </cols>
  <sheetData>
    <row r="1" spans="1:23" x14ac:dyDescent="0.25">
      <c r="A1" s="31" t="s">
        <v>4</v>
      </c>
      <c r="B1" s="32" t="s">
        <v>5</v>
      </c>
      <c r="C1" s="33" t="s">
        <v>6</v>
      </c>
      <c r="D1" s="34" t="s">
        <v>14</v>
      </c>
      <c r="E1" s="34" t="s">
        <v>15</v>
      </c>
      <c r="F1" s="34" t="s">
        <v>16</v>
      </c>
      <c r="G1" s="32" t="s">
        <v>17</v>
      </c>
    </row>
    <row r="2" spans="1:23" s="41" customFormat="1" x14ac:dyDescent="0.25">
      <c r="A2" s="37">
        <v>15</v>
      </c>
      <c r="B2">
        <v>0</v>
      </c>
      <c r="C2" t="s">
        <v>220</v>
      </c>
      <c r="D2" s="38">
        <v>7700</v>
      </c>
      <c r="E2" s="39">
        <v>8000</v>
      </c>
      <c r="F2" s="39">
        <v>8000</v>
      </c>
      <c r="G2" t="s">
        <v>19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41" customFormat="1" x14ac:dyDescent="0.25">
      <c r="A3" s="42">
        <v>30</v>
      </c>
      <c r="B3" s="43">
        <v>0</v>
      </c>
      <c r="C3" s="43" t="s">
        <v>221</v>
      </c>
      <c r="D3" s="38">
        <v>3000</v>
      </c>
      <c r="E3" s="44">
        <v>3000</v>
      </c>
      <c r="F3" s="44">
        <v>3000</v>
      </c>
      <c r="G3" s="43" t="s">
        <v>19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41" customFormat="1" x14ac:dyDescent="0.25">
      <c r="A4" s="37">
        <v>40</v>
      </c>
      <c r="B4">
        <v>0</v>
      </c>
      <c r="C4" t="s">
        <v>222</v>
      </c>
      <c r="D4" s="38">
        <v>76000</v>
      </c>
      <c r="E4" s="39">
        <v>76000</v>
      </c>
      <c r="F4" s="39">
        <v>76000</v>
      </c>
      <c r="G4" t="s">
        <v>19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s="41" customFormat="1" x14ac:dyDescent="0.25">
      <c r="A5" s="37">
        <v>41</v>
      </c>
      <c r="B5">
        <v>0</v>
      </c>
      <c r="C5" t="s">
        <v>223</v>
      </c>
      <c r="D5" s="38">
        <v>3000</v>
      </c>
      <c r="E5" s="44">
        <v>3000</v>
      </c>
      <c r="F5" s="44">
        <v>3000</v>
      </c>
      <c r="G5" t="s">
        <v>19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s="41" customFormat="1" x14ac:dyDescent="0.25">
      <c r="A6" s="37">
        <v>42</v>
      </c>
      <c r="B6">
        <v>0</v>
      </c>
      <c r="C6" t="s">
        <v>224</v>
      </c>
      <c r="D6" s="38">
        <v>0</v>
      </c>
      <c r="E6" s="45"/>
      <c r="F6" s="45"/>
      <c r="G6" t="s">
        <v>19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s="41" customFormat="1" x14ac:dyDescent="0.25">
      <c r="A7" s="37">
        <v>45</v>
      </c>
      <c r="B7">
        <v>0</v>
      </c>
      <c r="C7" t="s">
        <v>225</v>
      </c>
      <c r="D7" s="38">
        <v>89500</v>
      </c>
      <c r="E7" s="44">
        <v>25000</v>
      </c>
      <c r="F7" s="44">
        <v>25000</v>
      </c>
      <c r="G7" t="s">
        <v>19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s="41" customFormat="1" x14ac:dyDescent="0.25">
      <c r="A8" s="37">
        <v>46</v>
      </c>
      <c r="B8" s="46">
        <v>0</v>
      </c>
      <c r="C8" s="47" t="s">
        <v>226</v>
      </c>
      <c r="D8" s="38">
        <v>7700</v>
      </c>
      <c r="E8" s="44"/>
      <c r="F8" s="48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41" customFormat="1" x14ac:dyDescent="0.25">
      <c r="A9" s="37">
        <v>50</v>
      </c>
      <c r="B9">
        <v>0</v>
      </c>
      <c r="C9" t="s">
        <v>227</v>
      </c>
      <c r="D9" s="38">
        <v>24000</v>
      </c>
      <c r="E9" s="45">
        <v>24000</v>
      </c>
      <c r="F9" s="45">
        <v>24000</v>
      </c>
      <c r="G9" t="s">
        <v>19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41" customFormat="1" x14ac:dyDescent="0.25">
      <c r="A10" s="37">
        <v>55</v>
      </c>
      <c r="B10">
        <v>0</v>
      </c>
      <c r="C10" t="s">
        <v>228</v>
      </c>
      <c r="D10" s="38">
        <v>13500</v>
      </c>
      <c r="E10" s="45">
        <v>5000</v>
      </c>
      <c r="F10" s="45">
        <v>5000</v>
      </c>
      <c r="G10" t="s">
        <v>19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41" customFormat="1" x14ac:dyDescent="0.25">
      <c r="A11" s="42">
        <v>80</v>
      </c>
      <c r="B11">
        <v>0</v>
      </c>
      <c r="C11" t="s">
        <v>229</v>
      </c>
      <c r="D11" s="38">
        <v>13000</v>
      </c>
      <c r="E11" s="49">
        <v>13000</v>
      </c>
      <c r="F11" s="49">
        <v>13000</v>
      </c>
      <c r="G11" t="s">
        <v>47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51" customFormat="1" x14ac:dyDescent="0.25">
      <c r="A12" s="42">
        <v>81</v>
      </c>
      <c r="B12">
        <v>0</v>
      </c>
      <c r="C12" t="s">
        <v>230</v>
      </c>
      <c r="D12" s="38">
        <v>500</v>
      </c>
      <c r="E12" s="49">
        <v>500</v>
      </c>
      <c r="F12" s="49">
        <v>500</v>
      </c>
      <c r="G12" t="s">
        <v>47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s="41" customFormat="1" x14ac:dyDescent="0.25">
      <c r="A13" s="37">
        <v>83</v>
      </c>
      <c r="B13">
        <v>0</v>
      </c>
      <c r="C13" t="s">
        <v>231</v>
      </c>
      <c r="D13" s="38">
        <v>300</v>
      </c>
      <c r="E13" s="48">
        <v>300</v>
      </c>
      <c r="F13" s="48">
        <v>300</v>
      </c>
      <c r="G13" t="s">
        <v>23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41" customFormat="1" x14ac:dyDescent="0.25">
      <c r="A14" s="52">
        <v>119</v>
      </c>
      <c r="B14" s="46">
        <v>0</v>
      </c>
      <c r="C14" s="47" t="s">
        <v>232</v>
      </c>
      <c r="D14" s="38">
        <v>17100</v>
      </c>
      <c r="E14" s="48"/>
      <c r="F14" s="48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41" customFormat="1" x14ac:dyDescent="0.25">
      <c r="A15" s="37">
        <v>120</v>
      </c>
      <c r="B15">
        <v>0</v>
      </c>
      <c r="C15" t="s">
        <v>233</v>
      </c>
      <c r="D15" s="38">
        <v>4220.3500000000004</v>
      </c>
      <c r="E15" s="48">
        <v>2000</v>
      </c>
      <c r="F15" s="48">
        <v>2000</v>
      </c>
      <c r="G15" t="s">
        <v>19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41" customFormat="1" x14ac:dyDescent="0.25">
      <c r="A16" s="37">
        <v>121</v>
      </c>
      <c r="B16">
        <v>0</v>
      </c>
      <c r="C16" t="s">
        <v>234</v>
      </c>
      <c r="D16" s="38">
        <v>25000</v>
      </c>
      <c r="E16" s="48">
        <v>25000</v>
      </c>
      <c r="F16" s="48">
        <v>25000</v>
      </c>
      <c r="G16" t="s">
        <v>19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41" customFormat="1" x14ac:dyDescent="0.25">
      <c r="A17" s="37">
        <v>122</v>
      </c>
      <c r="B17">
        <v>0</v>
      </c>
      <c r="C17" t="s">
        <v>235</v>
      </c>
      <c r="D17" s="38">
        <v>10000</v>
      </c>
      <c r="E17" s="44">
        <v>10000</v>
      </c>
      <c r="F17" s="44">
        <v>10000</v>
      </c>
      <c r="G17" t="s">
        <v>19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41" customFormat="1" x14ac:dyDescent="0.25">
      <c r="A18" s="37">
        <v>123</v>
      </c>
      <c r="B18">
        <v>0</v>
      </c>
      <c r="C18" t="s">
        <v>236</v>
      </c>
      <c r="D18" s="38">
        <v>5000</v>
      </c>
      <c r="E18" s="44">
        <v>5000</v>
      </c>
      <c r="F18" s="44">
        <v>5000</v>
      </c>
      <c r="G18" t="s">
        <v>19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54" customFormat="1" x14ac:dyDescent="0.25">
      <c r="A19" s="37">
        <v>124</v>
      </c>
      <c r="B19">
        <v>0</v>
      </c>
      <c r="C19" t="s">
        <v>237</v>
      </c>
      <c r="D19" s="38">
        <v>18000</v>
      </c>
      <c r="E19" s="44">
        <v>15000</v>
      </c>
      <c r="F19" s="44">
        <v>15000</v>
      </c>
      <c r="G19" t="s">
        <v>19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s="41" customFormat="1" x14ac:dyDescent="0.25">
      <c r="A20" s="37">
        <v>130</v>
      </c>
      <c r="B20">
        <v>0</v>
      </c>
      <c r="C20" t="s">
        <v>238</v>
      </c>
      <c r="D20" s="38">
        <v>15000</v>
      </c>
      <c r="E20" s="49">
        <v>15000</v>
      </c>
      <c r="F20" s="49">
        <v>15000</v>
      </c>
      <c r="G20" t="s">
        <v>23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41" customFormat="1" x14ac:dyDescent="0.25">
      <c r="A21" s="37">
        <v>140</v>
      </c>
      <c r="B21">
        <v>0</v>
      </c>
      <c r="C21" t="s">
        <v>239</v>
      </c>
      <c r="D21" s="38">
        <v>32000</v>
      </c>
      <c r="E21" s="44">
        <v>32000</v>
      </c>
      <c r="F21" s="44">
        <v>32000</v>
      </c>
      <c r="G21" t="s">
        <v>19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41" customFormat="1" x14ac:dyDescent="0.25">
      <c r="A22" s="37">
        <v>141</v>
      </c>
      <c r="B22">
        <v>0</v>
      </c>
      <c r="C22" t="s">
        <v>240</v>
      </c>
      <c r="D22" s="38">
        <v>50000</v>
      </c>
      <c r="E22" s="44"/>
      <c r="F22" s="44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41" customFormat="1" x14ac:dyDescent="0.25">
      <c r="A23" s="37">
        <v>142</v>
      </c>
      <c r="B23">
        <v>0</v>
      </c>
      <c r="C23" t="s">
        <v>241</v>
      </c>
      <c r="D23" s="38">
        <v>0</v>
      </c>
      <c r="E23" s="44"/>
      <c r="F23" s="44"/>
      <c r="G23" s="41" t="s">
        <v>39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41" customFormat="1" x14ac:dyDescent="0.25">
      <c r="A24" s="37">
        <v>143</v>
      </c>
      <c r="B24">
        <v>0</v>
      </c>
      <c r="C24" t="s">
        <v>242</v>
      </c>
      <c r="D24" s="38">
        <v>15000</v>
      </c>
      <c r="E24" s="44"/>
      <c r="F24" s="44"/>
      <c r="G24" s="41" t="s">
        <v>39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41" customFormat="1" x14ac:dyDescent="0.25">
      <c r="A25" s="37">
        <v>145</v>
      </c>
      <c r="B25">
        <v>0</v>
      </c>
      <c r="C25" t="s">
        <v>243</v>
      </c>
      <c r="D25" s="38">
        <v>1000</v>
      </c>
      <c r="E25" s="49">
        <v>1000</v>
      </c>
      <c r="F25" s="49">
        <v>1000</v>
      </c>
      <c r="G25" t="s">
        <v>23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41" customFormat="1" x14ac:dyDescent="0.25">
      <c r="A26" s="37">
        <v>146</v>
      </c>
      <c r="B26">
        <v>0</v>
      </c>
      <c r="C26" t="s">
        <v>244</v>
      </c>
      <c r="D26" s="38">
        <v>200</v>
      </c>
      <c r="E26" s="49">
        <v>200</v>
      </c>
      <c r="F26" s="49">
        <v>200</v>
      </c>
      <c r="G26" t="s">
        <v>23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41" customFormat="1" x14ac:dyDescent="0.25">
      <c r="A27" s="37">
        <v>160</v>
      </c>
      <c r="B27">
        <v>0</v>
      </c>
      <c r="C27" t="s">
        <v>245</v>
      </c>
      <c r="D27" s="38">
        <v>9000</v>
      </c>
      <c r="E27" s="44">
        <v>9000</v>
      </c>
      <c r="F27" s="44">
        <v>9000</v>
      </c>
      <c r="G27" t="s">
        <v>19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41" customFormat="1" x14ac:dyDescent="0.25">
      <c r="A28" s="42">
        <v>161</v>
      </c>
      <c r="B28" s="43">
        <v>0</v>
      </c>
      <c r="C28" s="43" t="s">
        <v>246</v>
      </c>
      <c r="D28" s="38">
        <v>1000</v>
      </c>
      <c r="E28" s="44">
        <v>1000</v>
      </c>
      <c r="F28" s="44">
        <v>1000</v>
      </c>
      <c r="G28" s="43" t="s">
        <v>19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41" customFormat="1" x14ac:dyDescent="0.25">
      <c r="A29" s="37">
        <v>162</v>
      </c>
      <c r="B29">
        <v>0</v>
      </c>
      <c r="C29" t="s">
        <v>247</v>
      </c>
      <c r="D29" s="38">
        <v>120</v>
      </c>
      <c r="E29" s="44">
        <v>120</v>
      </c>
      <c r="F29" s="44">
        <v>120</v>
      </c>
      <c r="G29" t="s">
        <v>19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41" customFormat="1" x14ac:dyDescent="0.25">
      <c r="A30" s="37">
        <v>190</v>
      </c>
      <c r="B30">
        <v>0</v>
      </c>
      <c r="C30" t="s">
        <v>248</v>
      </c>
      <c r="D30" s="38">
        <v>77000</v>
      </c>
      <c r="E30" s="39">
        <v>77000</v>
      </c>
      <c r="F30" s="39">
        <v>77000</v>
      </c>
      <c r="G30" t="s">
        <v>23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41" customFormat="1" x14ac:dyDescent="0.25">
      <c r="A31" s="37">
        <v>191</v>
      </c>
      <c r="B31">
        <v>0</v>
      </c>
      <c r="C31" t="s">
        <v>249</v>
      </c>
      <c r="D31" s="38">
        <v>1250</v>
      </c>
      <c r="E31" s="44">
        <v>1250</v>
      </c>
      <c r="F31" s="44">
        <v>1250</v>
      </c>
      <c r="G31" t="s">
        <v>23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41" customFormat="1" x14ac:dyDescent="0.25">
      <c r="A32" s="37">
        <v>192</v>
      </c>
      <c r="B32">
        <v>0</v>
      </c>
      <c r="C32" t="s">
        <v>250</v>
      </c>
      <c r="D32" s="38">
        <v>0</v>
      </c>
      <c r="E32" s="44"/>
      <c r="F32" s="44"/>
      <c r="G32" t="s">
        <v>23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41" customFormat="1" x14ac:dyDescent="0.25">
      <c r="A33" s="37">
        <v>202</v>
      </c>
      <c r="B33">
        <v>0</v>
      </c>
      <c r="C33" t="s">
        <v>251</v>
      </c>
      <c r="D33" s="38">
        <v>1500</v>
      </c>
      <c r="E33" s="44">
        <v>1500</v>
      </c>
      <c r="F33" s="44">
        <v>1500</v>
      </c>
      <c r="G33" t="s">
        <v>23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41" customFormat="1" x14ac:dyDescent="0.25">
      <c r="A34" s="37">
        <v>213</v>
      </c>
      <c r="B34">
        <v>0</v>
      </c>
      <c r="C34" t="s">
        <v>252</v>
      </c>
      <c r="D34" s="38">
        <v>21000</v>
      </c>
      <c r="E34" s="44">
        <v>21000</v>
      </c>
      <c r="F34" s="44">
        <v>21000</v>
      </c>
      <c r="G34" t="s">
        <v>23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56" customFormat="1" x14ac:dyDescent="0.25">
      <c r="A35" s="37">
        <v>220</v>
      </c>
      <c r="B35">
        <v>0</v>
      </c>
      <c r="C35" t="s">
        <v>253</v>
      </c>
      <c r="D35" s="38">
        <v>650</v>
      </c>
      <c r="E35" s="44">
        <v>650</v>
      </c>
      <c r="F35" s="44">
        <v>650</v>
      </c>
      <c r="G35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23" s="41" customFormat="1" x14ac:dyDescent="0.25">
      <c r="A36" s="37">
        <v>230</v>
      </c>
      <c r="B36">
        <v>0</v>
      </c>
      <c r="C36" t="s">
        <v>254</v>
      </c>
      <c r="D36" s="38">
        <v>200</v>
      </c>
      <c r="E36" s="39">
        <v>200</v>
      </c>
      <c r="F36" s="39">
        <v>200</v>
      </c>
      <c r="G36" t="s">
        <v>19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41" customFormat="1" x14ac:dyDescent="0.25">
      <c r="A37" s="57">
        <v>285</v>
      </c>
      <c r="B37" s="36">
        <v>0</v>
      </c>
      <c r="C37" s="35" t="s">
        <v>255</v>
      </c>
      <c r="D37" s="38">
        <v>7500</v>
      </c>
      <c r="E37" s="49">
        <v>7500</v>
      </c>
      <c r="F37" s="49">
        <v>7500</v>
      </c>
      <c r="G37" s="36" t="s">
        <v>47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41" customFormat="1" x14ac:dyDescent="0.25">
      <c r="A38" s="37">
        <v>300</v>
      </c>
      <c r="B38">
        <v>0</v>
      </c>
      <c r="C38" t="s">
        <v>256</v>
      </c>
      <c r="D38" s="38">
        <v>5000</v>
      </c>
      <c r="E38" s="44">
        <v>5000</v>
      </c>
      <c r="F38" s="44">
        <v>5000</v>
      </c>
      <c r="G38" t="s">
        <v>19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41" customFormat="1" x14ac:dyDescent="0.25">
      <c r="A39" s="37">
        <v>305</v>
      </c>
      <c r="B39">
        <v>0</v>
      </c>
      <c r="C39" t="s">
        <v>257</v>
      </c>
      <c r="D39" s="38">
        <v>37000</v>
      </c>
      <c r="E39" s="44">
        <v>37000</v>
      </c>
      <c r="F39" s="44">
        <v>37000</v>
      </c>
      <c r="G39" t="s">
        <v>19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41" customFormat="1" x14ac:dyDescent="0.25">
      <c r="A40" s="37">
        <v>320</v>
      </c>
      <c r="B40">
        <v>0</v>
      </c>
      <c r="C40" t="s">
        <v>258</v>
      </c>
      <c r="D40" s="38">
        <v>7000</v>
      </c>
      <c r="E40" s="44">
        <v>7000</v>
      </c>
      <c r="F40" s="44">
        <v>7000</v>
      </c>
      <c r="G40" t="s">
        <v>19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41" customFormat="1" x14ac:dyDescent="0.25">
      <c r="A41" s="37">
        <v>321</v>
      </c>
      <c r="B41">
        <v>0</v>
      </c>
      <c r="C41" t="s">
        <v>259</v>
      </c>
      <c r="D41" s="38">
        <v>8000</v>
      </c>
      <c r="E41" s="48">
        <v>8000</v>
      </c>
      <c r="F41" s="48">
        <v>8000</v>
      </c>
      <c r="G41" t="s">
        <v>19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s="41" customFormat="1" x14ac:dyDescent="0.25">
      <c r="A42" s="37">
        <v>323</v>
      </c>
      <c r="B42">
        <v>0</v>
      </c>
      <c r="C42" t="s">
        <v>260</v>
      </c>
      <c r="D42" s="38">
        <v>4500</v>
      </c>
      <c r="E42" s="44">
        <v>4500</v>
      </c>
      <c r="F42" s="44">
        <v>4500</v>
      </c>
      <c r="G42" t="s">
        <v>19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s="41" customFormat="1" x14ac:dyDescent="0.25">
      <c r="A43" s="37">
        <v>325</v>
      </c>
      <c r="B43">
        <v>0</v>
      </c>
      <c r="C43" t="s">
        <v>261</v>
      </c>
      <c r="D43" s="38">
        <v>20000</v>
      </c>
      <c r="E43" s="44">
        <v>20000</v>
      </c>
      <c r="F43" s="44">
        <v>20000</v>
      </c>
      <c r="G43" t="s">
        <v>19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s="41" customFormat="1" x14ac:dyDescent="0.25">
      <c r="A44" s="37">
        <v>326</v>
      </c>
      <c r="B44">
        <v>0</v>
      </c>
      <c r="C44" t="s">
        <v>262</v>
      </c>
      <c r="D44" s="38">
        <v>2000</v>
      </c>
      <c r="E44" s="44">
        <v>2000</v>
      </c>
      <c r="F44" s="44">
        <v>2000</v>
      </c>
      <c r="G44" t="s">
        <v>19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s="41" customFormat="1" x14ac:dyDescent="0.25">
      <c r="A45" s="57">
        <v>327</v>
      </c>
      <c r="B45" s="36">
        <v>0</v>
      </c>
      <c r="C45" s="35" t="s">
        <v>126</v>
      </c>
      <c r="D45" s="38">
        <v>0</v>
      </c>
      <c r="E45" s="49">
        <v>0</v>
      </c>
      <c r="F45" s="49">
        <v>0</v>
      </c>
      <c r="G45" s="36" t="s">
        <v>47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s="41" customFormat="1" x14ac:dyDescent="0.25">
      <c r="A46" s="58">
        <v>329</v>
      </c>
      <c r="B46" s="46">
        <v>0</v>
      </c>
      <c r="C46" s="59" t="s">
        <v>263</v>
      </c>
      <c r="D46" s="38">
        <v>10000</v>
      </c>
      <c r="E46" s="60"/>
      <c r="F46" s="61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s="41" customFormat="1" x14ac:dyDescent="0.25">
      <c r="A47" s="37">
        <v>330</v>
      </c>
      <c r="B47">
        <v>0</v>
      </c>
      <c r="C47" t="s">
        <v>264</v>
      </c>
      <c r="D47" s="38">
        <v>10000</v>
      </c>
      <c r="E47" s="49">
        <v>10000</v>
      </c>
      <c r="F47" s="49">
        <v>10000</v>
      </c>
      <c r="G47" t="s">
        <v>47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s="41" customFormat="1" x14ac:dyDescent="0.25">
      <c r="A48" s="37">
        <v>360</v>
      </c>
      <c r="B48">
        <v>0</v>
      </c>
      <c r="C48" t="s">
        <v>265</v>
      </c>
      <c r="D48" s="38">
        <v>2000</v>
      </c>
      <c r="E48" s="44">
        <v>2000</v>
      </c>
      <c r="F48" s="44">
        <v>2000</v>
      </c>
      <c r="G48" t="s">
        <v>19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s="41" customFormat="1" x14ac:dyDescent="0.25">
      <c r="A49" s="37">
        <v>370</v>
      </c>
      <c r="B49">
        <v>0</v>
      </c>
      <c r="C49" t="s">
        <v>266</v>
      </c>
      <c r="D49" s="38">
        <v>5500</v>
      </c>
      <c r="E49" s="49">
        <v>5500</v>
      </c>
      <c r="F49" s="49">
        <v>5500</v>
      </c>
      <c r="G49" t="s">
        <v>23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s="41" customFormat="1" x14ac:dyDescent="0.25">
      <c r="A50" s="52">
        <v>371</v>
      </c>
      <c r="B50" s="52">
        <v>0</v>
      </c>
      <c r="C50" s="47" t="s">
        <v>267</v>
      </c>
      <c r="D50" s="38">
        <v>9150</v>
      </c>
      <c r="E50" s="60">
        <v>9150</v>
      </c>
      <c r="F50" s="60">
        <v>9150</v>
      </c>
      <c r="G50" t="s">
        <v>19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s="41" customFormat="1" x14ac:dyDescent="0.25">
      <c r="A51" s="37">
        <v>406</v>
      </c>
      <c r="B51">
        <v>0</v>
      </c>
      <c r="C51" t="s">
        <v>268</v>
      </c>
      <c r="D51" s="38">
        <v>2100</v>
      </c>
      <c r="E51" s="48">
        <v>2100</v>
      </c>
      <c r="F51" s="48">
        <v>2100</v>
      </c>
      <c r="G51" t="s">
        <v>19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s="41" customFormat="1" x14ac:dyDescent="0.25">
      <c r="A52" s="37">
        <v>407</v>
      </c>
      <c r="B52">
        <v>0</v>
      </c>
      <c r="C52" t="s">
        <v>269</v>
      </c>
      <c r="D52" s="38">
        <v>1000</v>
      </c>
      <c r="E52" s="44">
        <v>1000</v>
      </c>
      <c r="F52" s="44">
        <v>1000</v>
      </c>
      <c r="G52" t="s">
        <v>19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s="41" customFormat="1" x14ac:dyDescent="0.25">
      <c r="A53" s="37">
        <v>410</v>
      </c>
      <c r="B53">
        <v>0</v>
      </c>
      <c r="C53" t="s">
        <v>270</v>
      </c>
      <c r="D53" s="38">
        <v>20000</v>
      </c>
      <c r="E53" s="48">
        <v>15000</v>
      </c>
      <c r="F53" s="48">
        <v>15000</v>
      </c>
      <c r="G53" t="s">
        <v>19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s="41" customFormat="1" x14ac:dyDescent="0.25">
      <c r="A54" s="37">
        <v>411</v>
      </c>
      <c r="B54">
        <v>0</v>
      </c>
      <c r="C54" t="s">
        <v>271</v>
      </c>
      <c r="D54" s="38">
        <v>50000</v>
      </c>
      <c r="E54" s="44">
        <v>50000</v>
      </c>
      <c r="F54" s="44">
        <v>50000</v>
      </c>
      <c r="G54" t="s">
        <v>19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s="41" customFormat="1" x14ac:dyDescent="0.25">
      <c r="A55" s="37">
        <v>430</v>
      </c>
      <c r="B55">
        <v>0</v>
      </c>
      <c r="C55" t="s">
        <v>272</v>
      </c>
      <c r="D55" s="38">
        <v>20000</v>
      </c>
      <c r="E55" s="44">
        <v>20000</v>
      </c>
      <c r="F55" s="44">
        <v>20000</v>
      </c>
      <c r="G55" t="s">
        <v>19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s="41" customFormat="1" x14ac:dyDescent="0.25">
      <c r="A56" s="37">
        <v>440</v>
      </c>
      <c r="B56">
        <v>0</v>
      </c>
      <c r="C56" t="s">
        <v>273</v>
      </c>
      <c r="D56" s="38">
        <v>91000</v>
      </c>
      <c r="E56" s="48">
        <v>100000</v>
      </c>
      <c r="F56" s="48">
        <v>100000</v>
      </c>
      <c r="G56" t="s">
        <v>19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s="41" customFormat="1" x14ac:dyDescent="0.25">
      <c r="A57" s="37">
        <v>450</v>
      </c>
      <c r="B57">
        <v>0</v>
      </c>
      <c r="C57" t="s">
        <v>274</v>
      </c>
      <c r="D57" s="38">
        <v>60000</v>
      </c>
      <c r="E57" s="44">
        <v>30000</v>
      </c>
      <c r="F57" s="44">
        <v>30000</v>
      </c>
      <c r="G57" t="s">
        <v>19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s="41" customFormat="1" x14ac:dyDescent="0.25">
      <c r="A58" s="37">
        <v>490</v>
      </c>
      <c r="B58">
        <v>0</v>
      </c>
      <c r="C58" t="s">
        <v>275</v>
      </c>
      <c r="D58" s="38">
        <v>3000</v>
      </c>
      <c r="E58" s="44">
        <v>3000</v>
      </c>
      <c r="F58" s="44">
        <v>3000</v>
      </c>
      <c r="G58" t="s">
        <v>19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s="41" customFormat="1" x14ac:dyDescent="0.25">
      <c r="A59" s="37">
        <v>540</v>
      </c>
      <c r="B59">
        <v>0</v>
      </c>
      <c r="C59" t="s">
        <v>276</v>
      </c>
      <c r="D59" s="38">
        <v>55000</v>
      </c>
      <c r="E59" s="44">
        <v>55000</v>
      </c>
      <c r="F59" s="44">
        <v>55000</v>
      </c>
      <c r="G59" t="s">
        <v>19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s="41" customFormat="1" x14ac:dyDescent="0.25">
      <c r="A60" s="37">
        <v>570</v>
      </c>
      <c r="B60">
        <v>0</v>
      </c>
      <c r="C60" t="s">
        <v>277</v>
      </c>
      <c r="D60" s="38">
        <v>1500</v>
      </c>
      <c r="E60" s="44">
        <v>1500</v>
      </c>
      <c r="F60" s="44">
        <v>1500</v>
      </c>
      <c r="G60" t="s">
        <v>19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s="41" customFormat="1" x14ac:dyDescent="0.25">
      <c r="A61" s="37">
        <v>580</v>
      </c>
      <c r="B61">
        <v>0</v>
      </c>
      <c r="C61" t="s">
        <v>278</v>
      </c>
      <c r="D61" s="38">
        <v>5000</v>
      </c>
      <c r="E61" s="44">
        <v>5000</v>
      </c>
      <c r="F61" s="44">
        <v>5000</v>
      </c>
      <c r="G61" t="s">
        <v>19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s="41" customFormat="1" x14ac:dyDescent="0.25">
      <c r="A62" s="37">
        <v>581</v>
      </c>
      <c r="B62">
        <v>0</v>
      </c>
      <c r="C62" t="s">
        <v>279</v>
      </c>
      <c r="D62" s="38">
        <v>2500</v>
      </c>
      <c r="E62" s="49">
        <v>2500</v>
      </c>
      <c r="F62" s="49">
        <v>2500</v>
      </c>
      <c r="G62" t="s">
        <v>23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s="41" customFormat="1" x14ac:dyDescent="0.25">
      <c r="A63" s="37">
        <v>585</v>
      </c>
      <c r="B63">
        <v>0</v>
      </c>
      <c r="C63" t="s">
        <v>280</v>
      </c>
      <c r="D63" s="38">
        <v>58700</v>
      </c>
      <c r="E63" s="49">
        <v>70000</v>
      </c>
      <c r="F63" s="49">
        <v>70000</v>
      </c>
      <c r="G63" t="s">
        <v>23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s="41" customFormat="1" x14ac:dyDescent="0.25">
      <c r="A64" s="37">
        <v>591</v>
      </c>
      <c r="B64">
        <v>0</v>
      </c>
      <c r="C64" t="s">
        <v>281</v>
      </c>
      <c r="D64" s="38">
        <v>4000</v>
      </c>
      <c r="E64" s="49">
        <v>4000</v>
      </c>
      <c r="F64" s="49">
        <v>4000</v>
      </c>
      <c r="G64" t="s">
        <v>23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 16357:16360" s="41" customFormat="1" x14ac:dyDescent="0.25">
      <c r="A65" s="37">
        <v>592</v>
      </c>
      <c r="B65">
        <v>0</v>
      </c>
      <c r="C65" t="s">
        <v>282</v>
      </c>
      <c r="D65" s="38">
        <v>50000</v>
      </c>
      <c r="E65" s="49">
        <v>50000</v>
      </c>
      <c r="F65" s="49">
        <v>50000</v>
      </c>
      <c r="G65" t="s">
        <v>23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 16357:16360" s="41" customFormat="1" x14ac:dyDescent="0.25">
      <c r="A66" s="37">
        <v>595</v>
      </c>
      <c r="B66">
        <v>0</v>
      </c>
      <c r="C66" s="62" t="s">
        <v>283</v>
      </c>
      <c r="D66" s="38"/>
      <c r="E66" s="40"/>
      <c r="F66" s="40"/>
      <c r="G66" s="40" t="s">
        <v>23</v>
      </c>
      <c r="H66" s="40"/>
      <c r="I66" s="40"/>
      <c r="J66" s="40"/>
      <c r="K66" s="40"/>
      <c r="XEC66"/>
      <c r="XED66"/>
      <c r="XEE66"/>
      <c r="XEF66" s="7"/>
    </row>
    <row r="67" spans="1:23 16357:16360" s="56" customFormat="1" x14ac:dyDescent="0.25">
      <c r="A67" s="37">
        <v>601</v>
      </c>
      <c r="B67">
        <v>0</v>
      </c>
      <c r="C67" t="s">
        <v>284</v>
      </c>
      <c r="D67" s="38">
        <v>1000</v>
      </c>
      <c r="E67" s="49">
        <v>1000</v>
      </c>
      <c r="F67" s="49">
        <v>1000</v>
      </c>
      <c r="G67" t="s">
        <v>23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</row>
    <row r="68" spans="1:23 16357:16360" s="41" customFormat="1" x14ac:dyDescent="0.25">
      <c r="A68" s="37">
        <v>730</v>
      </c>
      <c r="B68">
        <v>0</v>
      </c>
      <c r="C68" t="s">
        <v>285</v>
      </c>
      <c r="D68" s="38">
        <v>265000</v>
      </c>
      <c r="E68" s="44">
        <v>265000</v>
      </c>
      <c r="F68" s="44">
        <v>265000</v>
      </c>
      <c r="G68" t="s">
        <v>47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 16357:16360" s="41" customFormat="1" x14ac:dyDescent="0.25">
      <c r="A69" s="37">
        <v>731</v>
      </c>
      <c r="B69">
        <v>0</v>
      </c>
      <c r="C69" t="s">
        <v>286</v>
      </c>
      <c r="D69" s="38">
        <v>73500</v>
      </c>
      <c r="E69" s="39">
        <v>73500</v>
      </c>
      <c r="F69" s="39">
        <v>73500</v>
      </c>
      <c r="G69" t="s">
        <v>47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 16357:16360" s="41" customFormat="1" x14ac:dyDescent="0.25">
      <c r="A70" s="37">
        <v>732</v>
      </c>
      <c r="B70">
        <v>0</v>
      </c>
      <c r="C70" t="s">
        <v>287</v>
      </c>
      <c r="D70" s="38">
        <v>1000</v>
      </c>
      <c r="E70" s="39">
        <v>1000</v>
      </c>
      <c r="F70" s="39">
        <v>1000</v>
      </c>
      <c r="G70" t="s">
        <v>47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 16357:16360" s="41" customFormat="1" x14ac:dyDescent="0.25">
      <c r="A71" s="37">
        <v>733</v>
      </c>
      <c r="B71">
        <v>0</v>
      </c>
      <c r="C71" t="s">
        <v>288</v>
      </c>
      <c r="D71" s="38">
        <v>0</v>
      </c>
      <c r="E71" s="39"/>
      <c r="F71" s="39"/>
      <c r="G71" t="s">
        <v>47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 16357:16360" s="41" customFormat="1" x14ac:dyDescent="0.25">
      <c r="A72" s="37">
        <v>750</v>
      </c>
      <c r="B72">
        <v>0</v>
      </c>
      <c r="C72" t="s">
        <v>289</v>
      </c>
      <c r="D72" s="38">
        <v>4000</v>
      </c>
      <c r="E72" s="44">
        <v>4000</v>
      </c>
      <c r="F72" s="44">
        <v>4000</v>
      </c>
      <c r="G72" t="s">
        <v>47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 16357:16360" s="41" customFormat="1" x14ac:dyDescent="0.25">
      <c r="A73" s="37">
        <v>760</v>
      </c>
      <c r="B73">
        <v>0</v>
      </c>
      <c r="C73" t="s">
        <v>290</v>
      </c>
      <c r="D73" s="38">
        <v>200</v>
      </c>
      <c r="E73" s="49">
        <v>200</v>
      </c>
      <c r="F73" s="49">
        <v>200</v>
      </c>
      <c r="G73" t="s">
        <v>47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 16357:16360" s="41" customFormat="1" x14ac:dyDescent="0.25">
      <c r="A74" s="37">
        <v>765</v>
      </c>
      <c r="B74">
        <v>0</v>
      </c>
      <c r="C74" t="s">
        <v>291</v>
      </c>
      <c r="D74" s="38">
        <v>0</v>
      </c>
      <c r="E74" s="49">
        <v>0</v>
      </c>
      <c r="F74" s="49">
        <v>0</v>
      </c>
      <c r="G74" t="s">
        <v>47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 16357:16360" s="41" customFormat="1" x14ac:dyDescent="0.25">
      <c r="A75" s="42">
        <v>770</v>
      </c>
      <c r="B75" s="43">
        <v>0</v>
      </c>
      <c r="C75" s="43" t="s">
        <v>292</v>
      </c>
      <c r="D75" s="38">
        <v>40000</v>
      </c>
      <c r="E75" s="44">
        <v>30000</v>
      </c>
      <c r="F75" s="44">
        <v>30000</v>
      </c>
      <c r="G75" s="43" t="s">
        <v>47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 16357:16360" s="41" customFormat="1" x14ac:dyDescent="0.25">
      <c r="A76" s="42">
        <v>772</v>
      </c>
      <c r="B76" s="43">
        <v>0</v>
      </c>
      <c r="C76" s="43" t="s">
        <v>293</v>
      </c>
      <c r="D76" s="38">
        <v>15000</v>
      </c>
      <c r="E76" s="49">
        <v>15000</v>
      </c>
      <c r="F76" s="49">
        <v>15000</v>
      </c>
      <c r="G76" s="43" t="s">
        <v>47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 16357:16360" s="41" customFormat="1" x14ac:dyDescent="0.25">
      <c r="A77" s="42">
        <v>773</v>
      </c>
      <c r="B77" s="43">
        <v>0</v>
      </c>
      <c r="C77" s="43" t="s">
        <v>294</v>
      </c>
      <c r="D77" s="38"/>
      <c r="E77" s="48">
        <v>10000</v>
      </c>
      <c r="F77" s="48">
        <v>10000</v>
      </c>
      <c r="G77" s="43" t="s">
        <v>47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 16357:16360" s="41" customFormat="1" x14ac:dyDescent="0.25">
      <c r="A78" s="42">
        <v>780</v>
      </c>
      <c r="B78" s="43">
        <v>0</v>
      </c>
      <c r="C78" s="43" t="s">
        <v>295</v>
      </c>
      <c r="D78" s="38">
        <v>1500</v>
      </c>
      <c r="E78" s="49">
        <v>1500</v>
      </c>
      <c r="F78" s="49">
        <v>1500</v>
      </c>
      <c r="G78" s="43" t="s">
        <v>47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 16357:16360" s="41" customFormat="1" x14ac:dyDescent="0.25">
      <c r="A79" s="37">
        <v>781</v>
      </c>
      <c r="B79">
        <v>0</v>
      </c>
      <c r="C79" t="s">
        <v>296</v>
      </c>
      <c r="D79" s="38">
        <v>2000</v>
      </c>
      <c r="E79" s="49">
        <v>2000</v>
      </c>
      <c r="F79" s="49">
        <v>2000</v>
      </c>
      <c r="G79" t="s">
        <v>47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 16357:16360" s="41" customFormat="1" x14ac:dyDescent="0.25">
      <c r="A80" s="42">
        <v>785</v>
      </c>
      <c r="B80" s="43">
        <v>0</v>
      </c>
      <c r="C80" s="43" t="s">
        <v>297</v>
      </c>
      <c r="D80" s="38">
        <v>2000</v>
      </c>
      <c r="E80" s="49">
        <v>2000</v>
      </c>
      <c r="F80" s="49">
        <v>2000</v>
      </c>
      <c r="G80" s="43" t="s">
        <v>47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s="41" customFormat="1" x14ac:dyDescent="0.25">
      <c r="A81" s="37">
        <v>790</v>
      </c>
      <c r="B81">
        <v>0</v>
      </c>
      <c r="C81" t="s">
        <v>298</v>
      </c>
      <c r="D81" s="38">
        <v>1500</v>
      </c>
      <c r="E81" s="49">
        <v>1500</v>
      </c>
      <c r="F81" s="49">
        <v>1500</v>
      </c>
      <c r="G81" t="s">
        <v>47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s="41" customFormat="1" x14ac:dyDescent="0.25">
      <c r="A82" s="63">
        <v>795</v>
      </c>
      <c r="B82" s="36">
        <v>0</v>
      </c>
      <c r="C82" s="36" t="s">
        <v>299</v>
      </c>
      <c r="D82" s="38">
        <v>100</v>
      </c>
      <c r="E82" s="49">
        <v>100</v>
      </c>
      <c r="F82" s="49">
        <v>100</v>
      </c>
      <c r="G82" s="36" t="s">
        <v>47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s="41" customFormat="1" x14ac:dyDescent="0.25">
      <c r="A83" s="42">
        <v>801</v>
      </c>
      <c r="B83" s="43">
        <v>0</v>
      </c>
      <c r="C83" s="43" t="s">
        <v>300</v>
      </c>
      <c r="D83" s="38">
        <v>22500</v>
      </c>
      <c r="E83" s="48">
        <v>22500</v>
      </c>
      <c r="F83" s="48">
        <v>22500</v>
      </c>
      <c r="G83" s="43" t="s">
        <v>47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s="41" customFormat="1" x14ac:dyDescent="0.25">
      <c r="A84" s="37">
        <v>810</v>
      </c>
      <c r="B84">
        <v>0</v>
      </c>
      <c r="C84" t="s">
        <v>301</v>
      </c>
      <c r="D84" s="38">
        <v>500</v>
      </c>
      <c r="E84" s="49">
        <v>500</v>
      </c>
      <c r="F84" s="49">
        <v>500</v>
      </c>
      <c r="G84" t="s">
        <v>47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s="41" customFormat="1" x14ac:dyDescent="0.25">
      <c r="A85" s="37">
        <v>811</v>
      </c>
      <c r="B85">
        <v>0</v>
      </c>
      <c r="C85" t="s">
        <v>302</v>
      </c>
      <c r="D85" s="38">
        <v>1500</v>
      </c>
      <c r="E85" s="48">
        <v>1500</v>
      </c>
      <c r="F85" s="48">
        <v>1500</v>
      </c>
      <c r="G85" t="s">
        <v>19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s="41" customFormat="1" x14ac:dyDescent="0.25">
      <c r="A86" s="37">
        <v>812</v>
      </c>
      <c r="B86">
        <v>0</v>
      </c>
      <c r="C86" t="s">
        <v>303</v>
      </c>
      <c r="D86" s="38">
        <v>1000</v>
      </c>
      <c r="E86" s="49">
        <v>1000</v>
      </c>
      <c r="F86" s="49">
        <v>1000</v>
      </c>
      <c r="G86" t="s">
        <v>47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s="41" customFormat="1" x14ac:dyDescent="0.25">
      <c r="A87" s="64">
        <v>813</v>
      </c>
      <c r="B87" s="36">
        <v>0</v>
      </c>
      <c r="C87" s="65" t="s">
        <v>304</v>
      </c>
      <c r="D87" s="38">
        <v>1000</v>
      </c>
      <c r="E87" s="49">
        <v>1000</v>
      </c>
      <c r="F87" s="49">
        <v>1000</v>
      </c>
      <c r="G87" s="65" t="s">
        <v>47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s="41" customFormat="1" x14ac:dyDescent="0.25">
      <c r="A88" s="37">
        <v>815</v>
      </c>
      <c r="B88">
        <v>0</v>
      </c>
      <c r="C88" t="s">
        <v>305</v>
      </c>
      <c r="D88" s="38">
        <v>5000</v>
      </c>
      <c r="E88" s="48">
        <v>5000</v>
      </c>
      <c r="F88" s="48">
        <v>5000</v>
      </c>
      <c r="G88" t="s">
        <v>19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s="41" customFormat="1" x14ac:dyDescent="0.25">
      <c r="A89" s="37">
        <v>816</v>
      </c>
      <c r="B89">
        <v>0</v>
      </c>
      <c r="C89" t="s">
        <v>306</v>
      </c>
      <c r="D89" s="38"/>
      <c r="E89" s="48"/>
      <c r="F89" s="48"/>
      <c r="G89" t="s">
        <v>47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s="41" customFormat="1" x14ac:dyDescent="0.25">
      <c r="A90" s="37">
        <v>900</v>
      </c>
      <c r="B90">
        <v>0</v>
      </c>
      <c r="C90" t="s">
        <v>307</v>
      </c>
      <c r="D90" s="38">
        <v>116500</v>
      </c>
      <c r="E90" s="39">
        <v>116500</v>
      </c>
      <c r="F90" s="39">
        <v>116500</v>
      </c>
      <c r="G90" t="s">
        <v>19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s="41" customFormat="1" x14ac:dyDescent="0.25">
      <c r="A91" s="37">
        <v>901</v>
      </c>
      <c r="B91">
        <v>0</v>
      </c>
      <c r="C91" t="s">
        <v>308</v>
      </c>
      <c r="D91" s="38">
        <v>28000</v>
      </c>
      <c r="E91" s="48">
        <v>28000</v>
      </c>
      <c r="F91" s="48">
        <v>28000</v>
      </c>
      <c r="G91" t="s">
        <v>19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s="41" customFormat="1" x14ac:dyDescent="0.25">
      <c r="A92" s="37">
        <v>920</v>
      </c>
      <c r="B92">
        <v>0</v>
      </c>
      <c r="C92" t="s">
        <v>309</v>
      </c>
      <c r="D92" s="38">
        <v>1600</v>
      </c>
      <c r="E92" s="44">
        <v>1600</v>
      </c>
      <c r="F92" s="44">
        <v>1600</v>
      </c>
      <c r="G92" t="s">
        <v>19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s="41" customFormat="1" x14ac:dyDescent="0.25">
      <c r="A93" s="37">
        <v>940</v>
      </c>
      <c r="B93">
        <v>0</v>
      </c>
      <c r="C93" t="s">
        <v>310</v>
      </c>
      <c r="D93" s="38">
        <v>3000</v>
      </c>
      <c r="E93" s="44">
        <v>3000</v>
      </c>
      <c r="F93" s="44">
        <v>3000</v>
      </c>
      <c r="G93" t="s">
        <v>19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s="41" customFormat="1" x14ac:dyDescent="0.25">
      <c r="A94" s="37">
        <v>981</v>
      </c>
      <c r="B94">
        <v>0</v>
      </c>
      <c r="C94" t="s">
        <v>311</v>
      </c>
      <c r="D94" s="38">
        <v>8800</v>
      </c>
      <c r="E94" s="48">
        <v>8800</v>
      </c>
      <c r="F94" s="48">
        <v>8800</v>
      </c>
      <c r="G94" t="s">
        <v>19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s="41" customFormat="1" x14ac:dyDescent="0.25">
      <c r="A95" s="37">
        <v>987</v>
      </c>
      <c r="B95">
        <v>0</v>
      </c>
      <c r="C95" t="s">
        <v>312</v>
      </c>
      <c r="D95" s="38">
        <v>2500</v>
      </c>
      <c r="E95" s="44">
        <v>2500</v>
      </c>
      <c r="F95" s="44">
        <v>2500</v>
      </c>
      <c r="G95" t="s">
        <v>19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s="41" customFormat="1" x14ac:dyDescent="0.25">
      <c r="A96" s="37">
        <v>990</v>
      </c>
      <c r="B96">
        <v>0</v>
      </c>
      <c r="C96" t="s">
        <v>313</v>
      </c>
      <c r="D96" s="38">
        <v>2500</v>
      </c>
      <c r="E96" s="48">
        <v>2500</v>
      </c>
      <c r="F96" s="48">
        <v>2500</v>
      </c>
      <c r="G96" t="s">
        <v>19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s="41" customFormat="1" x14ac:dyDescent="0.25">
      <c r="A97" s="37">
        <v>1260</v>
      </c>
      <c r="B97">
        <v>0</v>
      </c>
      <c r="C97" t="s">
        <v>314</v>
      </c>
      <c r="D97" s="38">
        <v>0</v>
      </c>
      <c r="E97" s="44"/>
      <c r="F97" s="44"/>
      <c r="G97" t="s">
        <v>47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s="41" customFormat="1" x14ac:dyDescent="0.25">
      <c r="A98" s="37">
        <v>1300</v>
      </c>
      <c r="B98">
        <v>0</v>
      </c>
      <c r="C98" t="s">
        <v>315</v>
      </c>
      <c r="D98" s="38">
        <v>11000</v>
      </c>
      <c r="E98" s="49">
        <v>10000</v>
      </c>
      <c r="F98" s="49">
        <v>10000</v>
      </c>
      <c r="G98" t="s">
        <v>47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s="41" customFormat="1" x14ac:dyDescent="0.25">
      <c r="A99" s="37">
        <v>1302</v>
      </c>
      <c r="B99">
        <v>0</v>
      </c>
      <c r="C99" t="s">
        <v>316</v>
      </c>
      <c r="D99" s="38">
        <v>1000</v>
      </c>
      <c r="E99" s="49">
        <v>1000</v>
      </c>
      <c r="F99" s="49">
        <v>1000</v>
      </c>
      <c r="G99" t="s">
        <v>47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s="41" customFormat="1" x14ac:dyDescent="0.25">
      <c r="A100" s="37">
        <v>1303</v>
      </c>
      <c r="B100">
        <v>0</v>
      </c>
      <c r="C100" t="s">
        <v>317</v>
      </c>
      <c r="D100" s="38">
        <v>750</v>
      </c>
      <c r="E100" s="49">
        <v>750</v>
      </c>
      <c r="F100" s="49">
        <v>750</v>
      </c>
      <c r="G100" t="s">
        <v>47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s="41" customFormat="1" x14ac:dyDescent="0.25">
      <c r="A101" s="37">
        <v>1304</v>
      </c>
      <c r="B101">
        <v>0</v>
      </c>
      <c r="C101" t="s">
        <v>318</v>
      </c>
      <c r="D101" s="38">
        <v>500</v>
      </c>
      <c r="E101" s="44">
        <v>500</v>
      </c>
      <c r="F101" s="44">
        <v>500</v>
      </c>
      <c r="G101" t="s">
        <v>39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s="41" customFormat="1" x14ac:dyDescent="0.25">
      <c r="A102" s="37">
        <v>1305</v>
      </c>
      <c r="B102">
        <v>0</v>
      </c>
      <c r="C102" t="s">
        <v>319</v>
      </c>
      <c r="D102" s="38">
        <v>3500</v>
      </c>
      <c r="E102" s="49">
        <v>3500</v>
      </c>
      <c r="F102" s="49">
        <v>3500</v>
      </c>
      <c r="G102" t="s">
        <v>47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s="41" customFormat="1" x14ac:dyDescent="0.25">
      <c r="A103" s="37">
        <v>1306</v>
      </c>
      <c r="B103">
        <v>0</v>
      </c>
      <c r="C103" t="s">
        <v>320</v>
      </c>
      <c r="D103" s="38">
        <v>500</v>
      </c>
      <c r="E103" s="49">
        <v>500</v>
      </c>
      <c r="F103" s="49">
        <v>500</v>
      </c>
      <c r="G103" t="s">
        <v>47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s="41" customFormat="1" x14ac:dyDescent="0.25">
      <c r="A104" s="37">
        <v>1307</v>
      </c>
      <c r="B104">
        <v>0</v>
      </c>
      <c r="C104" t="s">
        <v>321</v>
      </c>
      <c r="D104" s="38">
        <v>4000</v>
      </c>
      <c r="E104" s="39">
        <v>4000</v>
      </c>
      <c r="F104" s="39">
        <v>4000</v>
      </c>
      <c r="G104" t="s">
        <v>47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s="41" customFormat="1" x14ac:dyDescent="0.25">
      <c r="A105" s="37">
        <v>1308</v>
      </c>
      <c r="B105">
        <v>0</v>
      </c>
      <c r="C105" t="s">
        <v>322</v>
      </c>
      <c r="D105" s="38">
        <v>500</v>
      </c>
      <c r="E105" s="49">
        <v>500</v>
      </c>
      <c r="F105" s="49">
        <v>500</v>
      </c>
      <c r="G105" t="s">
        <v>47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s="41" customFormat="1" x14ac:dyDescent="0.25">
      <c r="A106" s="37">
        <v>1309</v>
      </c>
      <c r="B106">
        <v>0</v>
      </c>
      <c r="C106" t="s">
        <v>323</v>
      </c>
      <c r="D106" s="38">
        <v>19000</v>
      </c>
      <c r="E106" s="49">
        <v>19000</v>
      </c>
      <c r="F106" s="49">
        <v>19000</v>
      </c>
      <c r="G106" t="s">
        <v>47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s="41" customFormat="1" x14ac:dyDescent="0.25">
      <c r="A107" s="63">
        <v>1313</v>
      </c>
      <c r="B107" s="36">
        <v>0</v>
      </c>
      <c r="C107" s="36" t="s">
        <v>324</v>
      </c>
      <c r="D107" s="38">
        <v>15000</v>
      </c>
      <c r="E107" s="49">
        <v>19000</v>
      </c>
      <c r="F107" s="49">
        <v>19000</v>
      </c>
      <c r="G107" s="36" t="s">
        <v>47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s="41" customFormat="1" x14ac:dyDescent="0.25">
      <c r="A108" s="37">
        <v>1314</v>
      </c>
      <c r="B108">
        <v>0</v>
      </c>
      <c r="C108" t="s">
        <v>325</v>
      </c>
      <c r="D108" s="38">
        <v>1800</v>
      </c>
      <c r="E108" s="44">
        <v>1800</v>
      </c>
      <c r="F108" s="44">
        <v>1800</v>
      </c>
      <c r="G108" t="s">
        <v>47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s="41" customFormat="1" x14ac:dyDescent="0.25">
      <c r="A109" s="37">
        <v>1315</v>
      </c>
      <c r="B109">
        <v>0</v>
      </c>
      <c r="C109" t="s">
        <v>326</v>
      </c>
      <c r="D109" s="38">
        <v>500</v>
      </c>
      <c r="E109" s="44">
        <v>500</v>
      </c>
      <c r="F109" s="44">
        <v>500</v>
      </c>
      <c r="G109" t="s">
        <v>42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s="41" customFormat="1" x14ac:dyDescent="0.25">
      <c r="A110" s="37">
        <v>1317</v>
      </c>
      <c r="B110">
        <v>0</v>
      </c>
      <c r="C110" t="s">
        <v>327</v>
      </c>
      <c r="D110" s="38">
        <v>3500</v>
      </c>
      <c r="E110" s="39">
        <v>3500</v>
      </c>
      <c r="F110" s="39">
        <v>3500</v>
      </c>
      <c r="G110" t="s">
        <v>47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s="41" customFormat="1" x14ac:dyDescent="0.25">
      <c r="A111" s="37">
        <v>1318</v>
      </c>
      <c r="B111">
        <v>0</v>
      </c>
      <c r="C111" t="s">
        <v>328</v>
      </c>
      <c r="D111" s="38">
        <v>500</v>
      </c>
      <c r="E111" s="48">
        <v>500</v>
      </c>
      <c r="F111" s="48">
        <v>500</v>
      </c>
      <c r="G111" t="s">
        <v>39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s="41" customFormat="1" x14ac:dyDescent="0.25">
      <c r="A112" s="37">
        <v>1319</v>
      </c>
      <c r="B112">
        <v>0</v>
      </c>
      <c r="C112" t="s">
        <v>329</v>
      </c>
      <c r="D112" s="38">
        <v>500</v>
      </c>
      <c r="E112" s="49">
        <v>500</v>
      </c>
      <c r="F112" s="49">
        <v>500</v>
      </c>
      <c r="G112" t="s">
        <v>47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s="41" customFormat="1" x14ac:dyDescent="0.25">
      <c r="A113" s="37">
        <v>1321</v>
      </c>
      <c r="B113">
        <v>0</v>
      </c>
      <c r="C113" t="s">
        <v>330</v>
      </c>
      <c r="D113" s="38">
        <v>24000</v>
      </c>
      <c r="E113" s="48">
        <v>19700</v>
      </c>
      <c r="F113" s="48">
        <f>15300+1700</f>
        <v>17000</v>
      </c>
      <c r="G113" t="s">
        <v>47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s="41" customFormat="1" x14ac:dyDescent="0.25">
      <c r="A114" s="37">
        <v>1323</v>
      </c>
      <c r="B114">
        <v>0</v>
      </c>
      <c r="C114" t="s">
        <v>331</v>
      </c>
      <c r="D114" s="38">
        <v>2500</v>
      </c>
      <c r="E114" s="49">
        <v>2500</v>
      </c>
      <c r="F114" s="49">
        <v>2500</v>
      </c>
      <c r="G114" t="s">
        <v>47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s="41" customFormat="1" x14ac:dyDescent="0.25">
      <c r="A115" s="37">
        <v>1324</v>
      </c>
      <c r="B115">
        <v>0</v>
      </c>
      <c r="C115" t="s">
        <v>332</v>
      </c>
      <c r="D115" s="38">
        <v>0</v>
      </c>
      <c r="E115" s="48"/>
      <c r="F115" s="48"/>
      <c r="G115" t="s">
        <v>47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s="41" customFormat="1" x14ac:dyDescent="0.25">
      <c r="A116" s="37">
        <v>1325</v>
      </c>
      <c r="B116">
        <v>0</v>
      </c>
      <c r="C116" t="s">
        <v>333</v>
      </c>
      <c r="D116" s="38">
        <v>500</v>
      </c>
      <c r="E116" s="49">
        <v>500</v>
      </c>
      <c r="F116" s="49">
        <v>500</v>
      </c>
      <c r="G116" t="s">
        <v>47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s="41" customFormat="1" x14ac:dyDescent="0.25">
      <c r="A117" s="37">
        <v>1326</v>
      </c>
      <c r="B117">
        <v>0</v>
      </c>
      <c r="C117" t="s">
        <v>334</v>
      </c>
      <c r="D117" s="38">
        <v>200</v>
      </c>
      <c r="E117" s="49">
        <v>200</v>
      </c>
      <c r="F117" s="49">
        <v>200</v>
      </c>
      <c r="G117" t="s">
        <v>47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s="41" customFormat="1" x14ac:dyDescent="0.25">
      <c r="A118" s="37">
        <v>1327</v>
      </c>
      <c r="B118">
        <v>0</v>
      </c>
      <c r="C118" t="s">
        <v>335</v>
      </c>
      <c r="D118" s="38">
        <v>8000</v>
      </c>
      <c r="E118" s="48">
        <v>8000</v>
      </c>
      <c r="F118" s="48">
        <v>8000</v>
      </c>
      <c r="G118" t="s">
        <v>47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s="41" customFormat="1" x14ac:dyDescent="0.25">
      <c r="A119" s="37">
        <v>1330</v>
      </c>
      <c r="B119">
        <v>0</v>
      </c>
      <c r="C119" t="s">
        <v>336</v>
      </c>
      <c r="D119" s="38">
        <v>300</v>
      </c>
      <c r="E119" s="44">
        <v>150</v>
      </c>
      <c r="F119" s="44">
        <v>150</v>
      </c>
      <c r="G119" t="s">
        <v>42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s="41" customFormat="1" x14ac:dyDescent="0.25">
      <c r="A120" s="37">
        <v>1331</v>
      </c>
      <c r="B120">
        <v>0</v>
      </c>
      <c r="C120" t="s">
        <v>337</v>
      </c>
      <c r="D120" s="38">
        <v>1000</v>
      </c>
      <c r="E120" s="44">
        <v>1000</v>
      </c>
      <c r="F120" s="44">
        <v>1000</v>
      </c>
      <c r="G120" t="s">
        <v>42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s="41" customFormat="1" x14ac:dyDescent="0.25">
      <c r="A121" s="37">
        <v>2300</v>
      </c>
      <c r="B121">
        <v>0</v>
      </c>
      <c r="C121" t="s">
        <v>338</v>
      </c>
      <c r="D121" s="38">
        <v>266938</v>
      </c>
      <c r="E121" s="48">
        <v>240000</v>
      </c>
      <c r="F121" s="48">
        <v>240000</v>
      </c>
      <c r="G121" t="s">
        <v>23</v>
      </c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s="41" customFormat="1" x14ac:dyDescent="0.25">
      <c r="A122" s="63">
        <v>2301</v>
      </c>
      <c r="B122" s="36">
        <v>0</v>
      </c>
      <c r="C122" s="36" t="s">
        <v>339</v>
      </c>
      <c r="D122" s="38">
        <v>0</v>
      </c>
      <c r="E122" s="44">
        <v>0</v>
      </c>
      <c r="F122" s="44">
        <v>0</v>
      </c>
      <c r="G122" s="36" t="s">
        <v>47</v>
      </c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s="41" customFormat="1" x14ac:dyDescent="0.25">
      <c r="A123" s="37">
        <v>2691</v>
      </c>
      <c r="B123">
        <v>0</v>
      </c>
      <c r="C123" t="s">
        <v>340</v>
      </c>
      <c r="D123" s="38">
        <v>4500</v>
      </c>
      <c r="E123" s="49">
        <v>2500</v>
      </c>
      <c r="F123" s="49">
        <v>2500</v>
      </c>
      <c r="G123" t="s">
        <v>23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s="41" customFormat="1" x14ac:dyDescent="0.25">
      <c r="A124" s="37">
        <v>2820</v>
      </c>
      <c r="B124">
        <v>0</v>
      </c>
      <c r="C124" t="s">
        <v>341</v>
      </c>
      <c r="D124" s="38">
        <v>111200</v>
      </c>
      <c r="E124" s="39">
        <f>800*144-12000</f>
        <v>103200</v>
      </c>
      <c r="F124" s="39">
        <f>800*144-20000</f>
        <v>95200</v>
      </c>
      <c r="G124" t="s">
        <v>39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s="41" customFormat="1" x14ac:dyDescent="0.25">
      <c r="A125" s="37">
        <v>2822</v>
      </c>
      <c r="B125">
        <v>0</v>
      </c>
      <c r="C125" t="s">
        <v>342</v>
      </c>
      <c r="D125" s="38">
        <v>2000</v>
      </c>
      <c r="E125" s="48">
        <v>2000</v>
      </c>
      <c r="F125" s="48">
        <v>2000</v>
      </c>
      <c r="G125" t="s">
        <v>39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s="41" customFormat="1" ht="30" x14ac:dyDescent="0.25">
      <c r="A126" s="52">
        <v>2823</v>
      </c>
      <c r="B126" s="52">
        <v>0</v>
      </c>
      <c r="C126" s="47" t="s">
        <v>343</v>
      </c>
      <c r="D126" s="38">
        <v>8640</v>
      </c>
      <c r="E126" s="48"/>
      <c r="F126" s="48"/>
      <c r="G126" t="s">
        <v>39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s="41" customFormat="1" x14ac:dyDescent="0.25">
      <c r="A127" s="37">
        <v>2831</v>
      </c>
      <c r="B127">
        <v>0</v>
      </c>
      <c r="C127" t="s">
        <v>344</v>
      </c>
      <c r="D127" s="38">
        <v>1100</v>
      </c>
      <c r="E127" s="48">
        <v>1100</v>
      </c>
      <c r="F127" s="48">
        <v>1100</v>
      </c>
      <c r="G127" t="s">
        <v>39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s="41" customFormat="1" x14ac:dyDescent="0.25">
      <c r="A128" s="37">
        <v>2832</v>
      </c>
      <c r="B128">
        <v>0</v>
      </c>
      <c r="C128" t="s">
        <v>345</v>
      </c>
      <c r="D128" s="38">
        <v>1000</v>
      </c>
      <c r="E128" s="48">
        <v>1000</v>
      </c>
      <c r="F128" s="48">
        <v>1000</v>
      </c>
      <c r="G128" t="s">
        <v>39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s="41" customFormat="1" x14ac:dyDescent="0.25">
      <c r="A129" s="37">
        <v>2833</v>
      </c>
      <c r="B129">
        <v>0</v>
      </c>
      <c r="C129" t="s">
        <v>346</v>
      </c>
      <c r="D129" s="38">
        <v>1500</v>
      </c>
      <c r="E129" s="48">
        <v>1500</v>
      </c>
      <c r="F129" s="48">
        <v>1500</v>
      </c>
      <c r="G129" t="s">
        <v>39</v>
      </c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s="41" customFormat="1" x14ac:dyDescent="0.25">
      <c r="A130" s="37">
        <v>2834</v>
      </c>
      <c r="B130">
        <v>0</v>
      </c>
      <c r="C130" t="s">
        <v>347</v>
      </c>
      <c r="D130" s="38">
        <v>8000</v>
      </c>
      <c r="E130" s="48">
        <v>8000</v>
      </c>
      <c r="F130" s="48">
        <v>8000</v>
      </c>
      <c r="G130" t="s">
        <v>39</v>
      </c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s="41" customFormat="1" x14ac:dyDescent="0.25">
      <c r="A131" s="37">
        <v>2836</v>
      </c>
      <c r="B131">
        <v>0</v>
      </c>
      <c r="C131" t="s">
        <v>348</v>
      </c>
      <c r="D131" s="38">
        <v>1400</v>
      </c>
      <c r="E131" s="44">
        <v>1400</v>
      </c>
      <c r="F131" s="44">
        <v>1400</v>
      </c>
      <c r="G131" t="s">
        <v>39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s="41" customFormat="1" x14ac:dyDescent="0.25">
      <c r="A132" s="37">
        <v>2972</v>
      </c>
      <c r="B132">
        <v>0</v>
      </c>
      <c r="C132" t="s">
        <v>349</v>
      </c>
      <c r="D132" s="38">
        <v>1500</v>
      </c>
      <c r="E132" s="44">
        <v>1500</v>
      </c>
      <c r="F132" s="44">
        <v>1500</v>
      </c>
      <c r="G132" t="s">
        <v>39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s="41" customFormat="1" x14ac:dyDescent="0.25">
      <c r="A133" s="37">
        <v>2990</v>
      </c>
      <c r="B133">
        <v>0</v>
      </c>
      <c r="C133" t="s">
        <v>350</v>
      </c>
      <c r="D133" s="38">
        <v>60000</v>
      </c>
      <c r="E133" s="44">
        <v>60000</v>
      </c>
      <c r="F133" s="44">
        <v>60000</v>
      </c>
      <c r="G133" t="s">
        <v>39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s="41" customFormat="1" x14ac:dyDescent="0.25">
      <c r="A134" s="37">
        <v>2991</v>
      </c>
      <c r="B134">
        <v>0</v>
      </c>
      <c r="C134" t="s">
        <v>351</v>
      </c>
      <c r="D134" s="38">
        <v>51000</v>
      </c>
      <c r="E134" s="48">
        <v>51000</v>
      </c>
      <c r="F134" s="48">
        <v>51000</v>
      </c>
      <c r="G134" t="s">
        <v>39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s="41" customFormat="1" x14ac:dyDescent="0.25">
      <c r="A135" s="37">
        <v>2992</v>
      </c>
      <c r="B135">
        <v>0</v>
      </c>
      <c r="C135" t="s">
        <v>352</v>
      </c>
      <c r="D135" s="38">
        <v>7000</v>
      </c>
      <c r="E135" s="48">
        <v>7000</v>
      </c>
      <c r="F135" s="48">
        <v>7000</v>
      </c>
      <c r="G135" t="s">
        <v>39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s="41" customFormat="1" x14ac:dyDescent="0.25">
      <c r="A136" s="42">
        <v>2994</v>
      </c>
      <c r="B136">
        <v>0</v>
      </c>
      <c r="C136" t="s">
        <v>353</v>
      </c>
      <c r="D136" s="38">
        <v>8595</v>
      </c>
      <c r="E136" s="44">
        <f>4500*1.91</f>
        <v>8595</v>
      </c>
      <c r="F136" s="44">
        <f>4500*1.91</f>
        <v>8595</v>
      </c>
      <c r="G136" t="s">
        <v>39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s="41" customFormat="1" x14ac:dyDescent="0.25">
      <c r="A137" s="37">
        <v>3030</v>
      </c>
      <c r="B137">
        <v>0</v>
      </c>
      <c r="C137" t="s">
        <v>354</v>
      </c>
      <c r="D137" s="38">
        <v>1000</v>
      </c>
      <c r="E137" s="44">
        <v>1000</v>
      </c>
      <c r="F137" s="44">
        <v>1000</v>
      </c>
      <c r="G137" t="s">
        <v>39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s="41" customFormat="1" x14ac:dyDescent="0.25">
      <c r="A138" s="37">
        <v>3051</v>
      </c>
      <c r="B138">
        <v>0</v>
      </c>
      <c r="C138" t="s">
        <v>355</v>
      </c>
      <c r="D138" s="38"/>
      <c r="E138" s="44"/>
      <c r="F138" s="44"/>
      <c r="G138" t="s">
        <v>39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s="41" customFormat="1" x14ac:dyDescent="0.25">
      <c r="A139" s="37">
        <v>3060</v>
      </c>
      <c r="B139">
        <v>0</v>
      </c>
      <c r="C139" t="s">
        <v>356</v>
      </c>
      <c r="D139" s="38">
        <v>21000</v>
      </c>
      <c r="E139" s="44">
        <v>21000</v>
      </c>
      <c r="F139" s="44">
        <v>21000</v>
      </c>
      <c r="G139" t="s">
        <v>39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s="41" customFormat="1" x14ac:dyDescent="0.25">
      <c r="A140" s="37">
        <v>3180</v>
      </c>
      <c r="B140">
        <v>0</v>
      </c>
      <c r="C140" t="s">
        <v>357</v>
      </c>
      <c r="D140" s="38">
        <v>1000</v>
      </c>
      <c r="E140" s="44">
        <v>1000</v>
      </c>
      <c r="F140" s="44">
        <v>1000</v>
      </c>
      <c r="G140" t="s">
        <v>39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s="41" customFormat="1" x14ac:dyDescent="0.25">
      <c r="A141" s="37">
        <v>3190</v>
      </c>
      <c r="B141">
        <v>0</v>
      </c>
      <c r="C141" t="s">
        <v>358</v>
      </c>
      <c r="D141" s="38">
        <v>11000</v>
      </c>
      <c r="E141" s="44">
        <v>11000</v>
      </c>
      <c r="F141" s="44">
        <v>11000</v>
      </c>
      <c r="G141" t="s">
        <v>39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s="41" customFormat="1" x14ac:dyDescent="0.25">
      <c r="A142" s="37">
        <v>3191</v>
      </c>
      <c r="B142">
        <v>0</v>
      </c>
      <c r="C142" t="s">
        <v>359</v>
      </c>
      <c r="D142" s="38">
        <v>5000</v>
      </c>
      <c r="E142" s="44">
        <v>5000</v>
      </c>
      <c r="F142" s="44">
        <v>5000</v>
      </c>
      <c r="G142" t="s">
        <v>39</v>
      </c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s="41" customFormat="1" x14ac:dyDescent="0.25">
      <c r="A143" s="37">
        <v>3192</v>
      </c>
      <c r="B143">
        <v>0</v>
      </c>
      <c r="C143" t="s">
        <v>360</v>
      </c>
      <c r="D143" s="38">
        <v>40000</v>
      </c>
      <c r="E143" s="44">
        <v>40000</v>
      </c>
      <c r="F143" s="44">
        <v>40000</v>
      </c>
      <c r="G143" t="s">
        <v>39</v>
      </c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s="41" customFormat="1" x14ac:dyDescent="0.25">
      <c r="A144" s="37">
        <v>3193</v>
      </c>
      <c r="B144">
        <v>0</v>
      </c>
      <c r="C144" t="s">
        <v>361</v>
      </c>
      <c r="D144" s="38">
        <v>3700</v>
      </c>
      <c r="E144" s="44">
        <v>3700</v>
      </c>
      <c r="F144" s="44">
        <v>3700</v>
      </c>
      <c r="G144" t="s">
        <v>39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s="41" customFormat="1" x14ac:dyDescent="0.25">
      <c r="A145" s="37">
        <v>3369</v>
      </c>
      <c r="B145">
        <v>0</v>
      </c>
      <c r="C145" t="s">
        <v>362</v>
      </c>
      <c r="D145" s="38">
        <v>220000</v>
      </c>
      <c r="E145" s="44">
        <v>170000</v>
      </c>
      <c r="F145" s="44">
        <v>170000</v>
      </c>
      <c r="G145" t="s">
        <v>42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s="41" customFormat="1" x14ac:dyDescent="0.25">
      <c r="A146" s="42">
        <v>3401</v>
      </c>
      <c r="B146">
        <v>0</v>
      </c>
      <c r="C146" t="s">
        <v>363</v>
      </c>
      <c r="D146" s="38">
        <v>103000</v>
      </c>
      <c r="E146" s="44">
        <v>96000</v>
      </c>
      <c r="F146" s="44">
        <v>96000</v>
      </c>
      <c r="G146" t="s">
        <v>39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s="41" customFormat="1" x14ac:dyDescent="0.25">
      <c r="A147" s="37">
        <v>3411</v>
      </c>
      <c r="B147">
        <v>0</v>
      </c>
      <c r="C147" t="s">
        <v>364</v>
      </c>
      <c r="D147" s="38">
        <v>2500</v>
      </c>
      <c r="E147" s="44">
        <v>5000</v>
      </c>
      <c r="F147" s="44">
        <v>5000</v>
      </c>
      <c r="G147" t="s">
        <v>39</v>
      </c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s="56" customFormat="1" x14ac:dyDescent="0.25">
      <c r="A148" s="37">
        <v>3430</v>
      </c>
      <c r="B148">
        <v>0</v>
      </c>
      <c r="C148" t="s">
        <v>365</v>
      </c>
      <c r="D148" s="38">
        <v>7000</v>
      </c>
      <c r="E148" s="44">
        <v>7000</v>
      </c>
      <c r="F148" s="44">
        <v>7000</v>
      </c>
      <c r="G148" t="s">
        <v>39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</row>
    <row r="149" spans="1:23" s="41" customFormat="1" x14ac:dyDescent="0.25">
      <c r="A149" s="37">
        <v>3461</v>
      </c>
      <c r="B149">
        <v>0</v>
      </c>
      <c r="C149" t="s">
        <v>366</v>
      </c>
      <c r="D149" s="38">
        <v>0</v>
      </c>
      <c r="E149" s="44"/>
      <c r="F149" s="44"/>
      <c r="G149" t="s">
        <v>39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s="41" customFormat="1" x14ac:dyDescent="0.25">
      <c r="A150" s="37">
        <v>3462</v>
      </c>
      <c r="B150">
        <v>0</v>
      </c>
      <c r="C150" t="s">
        <v>367</v>
      </c>
      <c r="D150" s="38">
        <v>36000</v>
      </c>
      <c r="E150" s="44">
        <v>25000</v>
      </c>
      <c r="F150" s="44">
        <v>25000</v>
      </c>
      <c r="G150" t="s">
        <v>39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s="41" customFormat="1" x14ac:dyDescent="0.25">
      <c r="A151" s="37">
        <v>3471</v>
      </c>
      <c r="B151">
        <v>0</v>
      </c>
      <c r="C151" t="s">
        <v>368</v>
      </c>
      <c r="D151" s="38">
        <v>0</v>
      </c>
      <c r="E151" s="44"/>
      <c r="F151" s="44"/>
      <c r="G151" t="s">
        <v>39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s="56" customFormat="1" x14ac:dyDescent="0.25">
      <c r="A152" s="37">
        <v>3481</v>
      </c>
      <c r="B152">
        <v>0</v>
      </c>
      <c r="C152" t="s">
        <v>369</v>
      </c>
      <c r="D152" s="38">
        <v>0</v>
      </c>
      <c r="E152" s="44"/>
      <c r="F152" s="44"/>
      <c r="G152" t="s">
        <v>39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</row>
    <row r="153" spans="1:23" s="41" customFormat="1" x14ac:dyDescent="0.25">
      <c r="A153" s="37">
        <v>3500</v>
      </c>
      <c r="B153">
        <v>0</v>
      </c>
      <c r="C153" t="s">
        <v>370</v>
      </c>
      <c r="D153" s="38">
        <v>6000</v>
      </c>
      <c r="E153" s="44">
        <v>6000</v>
      </c>
      <c r="F153" s="44">
        <v>6000</v>
      </c>
      <c r="G153" t="s">
        <v>39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s="41" customFormat="1" x14ac:dyDescent="0.25">
      <c r="A154" s="37">
        <v>3511</v>
      </c>
      <c r="B154">
        <v>0</v>
      </c>
      <c r="C154" t="s">
        <v>371</v>
      </c>
      <c r="D154" s="38">
        <v>4000</v>
      </c>
      <c r="E154" s="44">
        <v>4000</v>
      </c>
      <c r="F154" s="44">
        <v>4000</v>
      </c>
      <c r="G154" t="s">
        <v>39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s="41" customFormat="1" x14ac:dyDescent="0.25">
      <c r="A155" s="37">
        <v>3515</v>
      </c>
      <c r="B155">
        <v>0</v>
      </c>
      <c r="C155" t="s">
        <v>372</v>
      </c>
      <c r="D155" s="38">
        <v>1000</v>
      </c>
      <c r="E155" s="44">
        <v>1000</v>
      </c>
      <c r="F155" s="44">
        <v>1000</v>
      </c>
      <c r="G155" t="s">
        <v>39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s="41" customFormat="1" x14ac:dyDescent="0.25">
      <c r="A156" s="37">
        <v>3519</v>
      </c>
      <c r="B156">
        <v>0</v>
      </c>
      <c r="C156" t="s">
        <v>373</v>
      </c>
      <c r="D156" s="38">
        <v>966.67</v>
      </c>
      <c r="E156" s="44">
        <v>1500</v>
      </c>
      <c r="F156" s="44">
        <v>1500</v>
      </c>
      <c r="G156" t="s">
        <v>39</v>
      </c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s="41" customFormat="1" x14ac:dyDescent="0.25">
      <c r="A157" s="37">
        <v>3520</v>
      </c>
      <c r="B157">
        <v>0</v>
      </c>
      <c r="C157" t="s">
        <v>374</v>
      </c>
      <c r="D157" s="38">
        <v>500</v>
      </c>
      <c r="E157" s="44">
        <v>1500</v>
      </c>
      <c r="F157" s="44">
        <v>1500</v>
      </c>
      <c r="G157" t="s">
        <v>39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s="54" customFormat="1" x14ac:dyDescent="0.25">
      <c r="A158" s="37">
        <v>3526</v>
      </c>
      <c r="B158">
        <v>0</v>
      </c>
      <c r="C158" t="s">
        <v>375</v>
      </c>
      <c r="D158" s="38">
        <v>8500</v>
      </c>
      <c r="E158" s="44">
        <v>8500</v>
      </c>
      <c r="F158" s="44">
        <v>8500</v>
      </c>
      <c r="G158" t="s">
        <v>39</v>
      </c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</row>
    <row r="159" spans="1:23" s="54" customFormat="1" x14ac:dyDescent="0.25">
      <c r="A159" s="37">
        <v>3530</v>
      </c>
      <c r="B159">
        <v>0</v>
      </c>
      <c r="C159" t="s">
        <v>376</v>
      </c>
      <c r="D159" s="38">
        <v>10000</v>
      </c>
      <c r="E159" s="44">
        <v>5000</v>
      </c>
      <c r="F159" s="44">
        <v>5000</v>
      </c>
      <c r="G159" t="s">
        <v>42</v>
      </c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</row>
    <row r="160" spans="1:23" s="41" customFormat="1" x14ac:dyDescent="0.25">
      <c r="A160" s="37">
        <v>3531</v>
      </c>
      <c r="B160">
        <v>0</v>
      </c>
      <c r="C160" t="s">
        <v>377</v>
      </c>
      <c r="D160" s="38">
        <v>0</v>
      </c>
      <c r="E160" s="44"/>
      <c r="F160" s="44"/>
      <c r="G160" t="s">
        <v>39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s="41" customFormat="1" x14ac:dyDescent="0.25">
      <c r="A161" s="37">
        <v>3532</v>
      </c>
      <c r="B161">
        <v>0</v>
      </c>
      <c r="C161" t="s">
        <v>378</v>
      </c>
      <c r="D161" s="38">
        <v>3000</v>
      </c>
      <c r="E161" s="44">
        <v>3000</v>
      </c>
      <c r="F161" s="44">
        <v>3000</v>
      </c>
      <c r="G161" t="s">
        <v>39</v>
      </c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s="41" customFormat="1" x14ac:dyDescent="0.25">
      <c r="A162" s="37">
        <v>3533</v>
      </c>
      <c r="B162">
        <v>0</v>
      </c>
      <c r="C162" t="s">
        <v>379</v>
      </c>
      <c r="D162" s="38">
        <v>500</v>
      </c>
      <c r="E162" s="44">
        <v>500</v>
      </c>
      <c r="F162" s="44">
        <v>500</v>
      </c>
      <c r="G162" t="s">
        <v>39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s="41" customFormat="1" x14ac:dyDescent="0.25">
      <c r="A163" s="37">
        <v>3550</v>
      </c>
      <c r="B163">
        <v>0</v>
      </c>
      <c r="C163" t="s">
        <v>380</v>
      </c>
      <c r="D163" s="38">
        <v>97500</v>
      </c>
      <c r="E163" s="39">
        <v>97500</v>
      </c>
      <c r="F163" s="39">
        <v>97500</v>
      </c>
      <c r="G163" t="s">
        <v>39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s="41" customFormat="1" x14ac:dyDescent="0.25">
      <c r="A164" s="37">
        <v>3551</v>
      </c>
      <c r="B164">
        <v>0</v>
      </c>
      <c r="C164" t="s">
        <v>381</v>
      </c>
      <c r="D164" s="38">
        <v>27000</v>
      </c>
      <c r="E164" s="44">
        <v>27000</v>
      </c>
      <c r="F164" s="44">
        <v>27000</v>
      </c>
      <c r="G164" t="s">
        <v>39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s="41" customFormat="1" x14ac:dyDescent="0.25">
      <c r="A165" s="37">
        <v>3552</v>
      </c>
      <c r="B165">
        <v>0</v>
      </c>
      <c r="C165" t="s">
        <v>382</v>
      </c>
      <c r="D165" s="38">
        <v>1950</v>
      </c>
      <c r="E165" s="44">
        <v>1950</v>
      </c>
      <c r="F165" s="44">
        <v>1950</v>
      </c>
      <c r="G165" t="s">
        <v>39</v>
      </c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s="41" customFormat="1" x14ac:dyDescent="0.25">
      <c r="A166" s="37">
        <v>3553</v>
      </c>
      <c r="B166">
        <v>0</v>
      </c>
      <c r="C166" t="s">
        <v>383</v>
      </c>
      <c r="D166" s="38">
        <v>600</v>
      </c>
      <c r="E166" s="44">
        <v>600</v>
      </c>
      <c r="F166" s="44">
        <v>600</v>
      </c>
      <c r="G166" t="s">
        <v>39</v>
      </c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s="41" customFormat="1" x14ac:dyDescent="0.25">
      <c r="A167" s="37">
        <v>3555</v>
      </c>
      <c r="B167">
        <v>0</v>
      </c>
      <c r="C167" t="s">
        <v>384</v>
      </c>
      <c r="D167" s="38">
        <v>1500</v>
      </c>
      <c r="E167" s="44">
        <v>1500</v>
      </c>
      <c r="F167" s="44">
        <v>1500</v>
      </c>
      <c r="G167" t="s">
        <v>39</v>
      </c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s="41" customFormat="1" x14ac:dyDescent="0.25">
      <c r="A168" s="37">
        <v>3592</v>
      </c>
      <c r="B168">
        <v>0</v>
      </c>
      <c r="C168" t="s">
        <v>385</v>
      </c>
      <c r="D168" s="38">
        <v>8300</v>
      </c>
      <c r="E168" s="44">
        <v>8300</v>
      </c>
      <c r="F168" s="44">
        <v>8300</v>
      </c>
      <c r="G168" t="s">
        <v>39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s="41" customFormat="1" x14ac:dyDescent="0.25">
      <c r="A169" s="37">
        <v>3710</v>
      </c>
      <c r="B169">
        <v>0</v>
      </c>
      <c r="C169" t="s">
        <v>386</v>
      </c>
      <c r="D169" s="38">
        <v>107000</v>
      </c>
      <c r="E169" s="44">
        <v>115000</v>
      </c>
      <c r="F169" s="44">
        <v>115000</v>
      </c>
      <c r="G169" s="36" t="s">
        <v>39</v>
      </c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s="41" customFormat="1" x14ac:dyDescent="0.25">
      <c r="A170" s="37">
        <v>3711</v>
      </c>
      <c r="B170">
        <v>0</v>
      </c>
      <c r="C170" t="s">
        <v>387</v>
      </c>
      <c r="D170" s="38">
        <v>29500</v>
      </c>
      <c r="E170" s="44">
        <v>31500</v>
      </c>
      <c r="F170" s="44">
        <v>31500</v>
      </c>
      <c r="G170" t="s">
        <v>39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s="41" customFormat="1" x14ac:dyDescent="0.25">
      <c r="A171" s="37">
        <v>3712</v>
      </c>
      <c r="B171">
        <v>0</v>
      </c>
      <c r="C171" t="s">
        <v>388</v>
      </c>
      <c r="D171" s="38">
        <v>0</v>
      </c>
      <c r="E171" s="44"/>
      <c r="F171" s="44"/>
      <c r="G171" t="s">
        <v>39</v>
      </c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s="41" customFormat="1" x14ac:dyDescent="0.25">
      <c r="A172" s="37">
        <v>3730</v>
      </c>
      <c r="B172">
        <v>0</v>
      </c>
      <c r="C172" t="s">
        <v>389</v>
      </c>
      <c r="D172" s="38">
        <v>1800</v>
      </c>
      <c r="E172" s="44">
        <v>1800</v>
      </c>
      <c r="F172" s="44">
        <v>1800</v>
      </c>
      <c r="G172" t="s">
        <v>39</v>
      </c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s="41" customFormat="1" x14ac:dyDescent="0.25">
      <c r="A173" s="37">
        <v>3762</v>
      </c>
      <c r="B173">
        <v>0</v>
      </c>
      <c r="C173" t="s">
        <v>390</v>
      </c>
      <c r="D173" s="38">
        <v>3000</v>
      </c>
      <c r="E173" s="44">
        <v>3000</v>
      </c>
      <c r="F173" s="44">
        <v>3000</v>
      </c>
      <c r="G173" t="s">
        <v>39</v>
      </c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s="41" customFormat="1" x14ac:dyDescent="0.25">
      <c r="A174" s="37">
        <v>3763</v>
      </c>
      <c r="B174">
        <v>0</v>
      </c>
      <c r="C174" t="s">
        <v>391</v>
      </c>
      <c r="D174" s="38">
        <v>3000</v>
      </c>
      <c r="E174" s="44">
        <v>3000</v>
      </c>
      <c r="F174" s="44">
        <v>3000</v>
      </c>
      <c r="G174" t="s">
        <v>39</v>
      </c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s="41" customFormat="1" x14ac:dyDescent="0.25">
      <c r="A175" s="37">
        <v>3764</v>
      </c>
      <c r="B175">
        <v>0</v>
      </c>
      <c r="C175" t="s">
        <v>392</v>
      </c>
      <c r="D175" s="38">
        <v>36000</v>
      </c>
      <c r="E175" s="44">
        <v>36000</v>
      </c>
      <c r="F175" s="44">
        <v>36000</v>
      </c>
      <c r="G175" t="s">
        <v>39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s="41" customFormat="1" x14ac:dyDescent="0.25">
      <c r="A176" s="37">
        <v>3765</v>
      </c>
      <c r="B176">
        <v>0</v>
      </c>
      <c r="C176" t="s">
        <v>393</v>
      </c>
      <c r="D176" s="38">
        <v>5500</v>
      </c>
      <c r="E176" s="44">
        <v>5500</v>
      </c>
      <c r="F176" s="44">
        <v>5500</v>
      </c>
      <c r="G176" t="s">
        <v>39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s="41" customFormat="1" x14ac:dyDescent="0.25">
      <c r="A177" s="37">
        <v>3766</v>
      </c>
      <c r="B177">
        <v>0</v>
      </c>
      <c r="C177" t="s">
        <v>394</v>
      </c>
      <c r="D177" s="38">
        <v>10500</v>
      </c>
      <c r="E177" s="44">
        <v>10930</v>
      </c>
      <c r="F177" s="44">
        <v>10930</v>
      </c>
      <c r="G177" t="s">
        <v>39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s="41" customFormat="1" x14ac:dyDescent="0.25">
      <c r="A178" s="37">
        <v>3782</v>
      </c>
      <c r="B178">
        <v>0</v>
      </c>
      <c r="C178" t="s">
        <v>395</v>
      </c>
      <c r="D178" s="38">
        <v>1000</v>
      </c>
      <c r="E178" s="44">
        <v>1000</v>
      </c>
      <c r="F178" s="44">
        <v>1000</v>
      </c>
      <c r="G178" t="s">
        <v>39</v>
      </c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s="41" customFormat="1" x14ac:dyDescent="0.25">
      <c r="A179" s="37">
        <v>3783</v>
      </c>
      <c r="B179">
        <v>0</v>
      </c>
      <c r="C179" t="s">
        <v>396</v>
      </c>
      <c r="D179" s="38">
        <v>500</v>
      </c>
      <c r="E179" s="44">
        <v>500</v>
      </c>
      <c r="F179" s="44">
        <v>500</v>
      </c>
      <c r="G179" t="s">
        <v>39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s="41" customFormat="1" x14ac:dyDescent="0.25">
      <c r="A180" s="37">
        <v>3784</v>
      </c>
      <c r="B180">
        <v>0</v>
      </c>
      <c r="C180" t="s">
        <v>397</v>
      </c>
      <c r="D180" s="38">
        <v>11512</v>
      </c>
      <c r="E180" s="44">
        <v>11000</v>
      </c>
      <c r="F180" s="44">
        <v>11000</v>
      </c>
      <c r="G180" t="s">
        <v>39</v>
      </c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s="41" customFormat="1" x14ac:dyDescent="0.25">
      <c r="A181" s="37">
        <v>3785</v>
      </c>
      <c r="B181">
        <v>0</v>
      </c>
      <c r="C181" t="s">
        <v>398</v>
      </c>
      <c r="D181" s="38">
        <v>9000</v>
      </c>
      <c r="E181" s="44">
        <v>9000</v>
      </c>
      <c r="F181" s="44">
        <v>9000</v>
      </c>
      <c r="G181" t="s">
        <v>39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s="41" customFormat="1" x14ac:dyDescent="0.25">
      <c r="A182" s="37">
        <v>3786</v>
      </c>
      <c r="B182">
        <v>0</v>
      </c>
      <c r="C182" t="s">
        <v>399</v>
      </c>
      <c r="D182" s="38">
        <v>34000</v>
      </c>
      <c r="E182" s="44">
        <v>34000</v>
      </c>
      <c r="F182" s="44">
        <v>34000</v>
      </c>
      <c r="G182" t="s">
        <v>39</v>
      </c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s="41" customFormat="1" x14ac:dyDescent="0.25">
      <c r="A183" s="37">
        <v>3787</v>
      </c>
      <c r="B183">
        <v>0</v>
      </c>
      <c r="C183" t="s">
        <v>400</v>
      </c>
      <c r="D183" s="38">
        <v>3700</v>
      </c>
      <c r="E183" s="44">
        <v>3700</v>
      </c>
      <c r="F183" s="44">
        <v>3700</v>
      </c>
      <c r="G183" t="s">
        <v>39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s="41" customFormat="1" x14ac:dyDescent="0.25">
      <c r="A184" s="37">
        <v>3788</v>
      </c>
      <c r="B184">
        <v>0</v>
      </c>
      <c r="C184" t="s">
        <v>401</v>
      </c>
      <c r="D184" s="38">
        <v>81000</v>
      </c>
      <c r="E184" s="44">
        <v>81000</v>
      </c>
      <c r="F184" s="44">
        <v>81000</v>
      </c>
      <c r="G184" t="s">
        <v>39</v>
      </c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s="41" customFormat="1" x14ac:dyDescent="0.25">
      <c r="A185" s="37">
        <v>3790</v>
      </c>
      <c r="B185">
        <v>0</v>
      </c>
      <c r="C185" t="s">
        <v>402</v>
      </c>
      <c r="D185" s="38">
        <v>16000</v>
      </c>
      <c r="E185" s="44">
        <v>25000</v>
      </c>
      <c r="F185" s="44">
        <v>25000</v>
      </c>
      <c r="G185" t="s">
        <v>39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s="41" customFormat="1" x14ac:dyDescent="0.25">
      <c r="A186" s="37">
        <v>3791</v>
      </c>
      <c r="B186">
        <v>0</v>
      </c>
      <c r="C186" t="s">
        <v>403</v>
      </c>
      <c r="D186" s="38">
        <v>31039</v>
      </c>
      <c r="E186" s="44">
        <v>2000</v>
      </c>
      <c r="F186" s="44">
        <v>2000</v>
      </c>
      <c r="G186" t="s">
        <v>39</v>
      </c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s="41" customFormat="1" x14ac:dyDescent="0.25">
      <c r="A187" s="37">
        <v>3793</v>
      </c>
      <c r="B187">
        <v>0</v>
      </c>
      <c r="C187" t="s">
        <v>404</v>
      </c>
      <c r="D187" s="38">
        <v>2000</v>
      </c>
      <c r="E187" s="44">
        <v>2400</v>
      </c>
      <c r="F187" s="44">
        <v>2400</v>
      </c>
      <c r="G187" t="s">
        <v>39</v>
      </c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s="41" customFormat="1" x14ac:dyDescent="0.25">
      <c r="A188" s="37">
        <v>3796</v>
      </c>
      <c r="B188">
        <v>0</v>
      </c>
      <c r="C188" t="s">
        <v>405</v>
      </c>
      <c r="D188" s="38">
        <v>2400</v>
      </c>
      <c r="E188" s="44">
        <v>7200</v>
      </c>
      <c r="F188" s="44">
        <v>7200</v>
      </c>
      <c r="G188" t="s">
        <v>39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s="41" customFormat="1" ht="45" x14ac:dyDescent="0.25">
      <c r="A189" s="52">
        <v>3797</v>
      </c>
      <c r="B189" s="52">
        <v>0</v>
      </c>
      <c r="C189" s="47" t="s">
        <v>406</v>
      </c>
      <c r="D189" s="38">
        <v>7200</v>
      </c>
      <c r="E189" s="44"/>
      <c r="F189" s="44"/>
      <c r="G189" t="s">
        <v>39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s="41" customFormat="1" x14ac:dyDescent="0.25">
      <c r="A190" s="37">
        <v>3820</v>
      </c>
      <c r="B190">
        <v>0</v>
      </c>
      <c r="C190" t="s">
        <v>407</v>
      </c>
      <c r="D190" s="38">
        <v>20000</v>
      </c>
      <c r="E190" s="44">
        <v>5500</v>
      </c>
      <c r="F190" s="44">
        <v>5500</v>
      </c>
      <c r="G190" t="s">
        <v>39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s="41" customFormat="1" x14ac:dyDescent="0.25">
      <c r="A191" s="37">
        <v>3821</v>
      </c>
      <c r="B191">
        <v>0</v>
      </c>
      <c r="C191" t="s">
        <v>408</v>
      </c>
      <c r="D191" s="38">
        <v>5500</v>
      </c>
      <c r="E191" s="44">
        <v>9800</v>
      </c>
      <c r="F191" s="44">
        <v>9800</v>
      </c>
      <c r="G191" t="s">
        <v>39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s="41" customFormat="1" x14ac:dyDescent="0.25">
      <c r="A192" s="37">
        <v>3822</v>
      </c>
      <c r="B192">
        <v>0</v>
      </c>
      <c r="C192" t="s">
        <v>409</v>
      </c>
      <c r="D192" s="38">
        <v>9100</v>
      </c>
      <c r="E192" s="44">
        <v>1530</v>
      </c>
      <c r="F192" s="44">
        <v>1530</v>
      </c>
      <c r="G192" t="s">
        <v>39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s="41" customFormat="1" x14ac:dyDescent="0.25">
      <c r="A193" s="37">
        <v>3823</v>
      </c>
      <c r="B193">
        <v>0</v>
      </c>
      <c r="C193" t="s">
        <v>330</v>
      </c>
      <c r="D193" s="38">
        <v>1530</v>
      </c>
      <c r="E193" s="44"/>
      <c r="F193" s="44"/>
      <c r="G193" t="s">
        <v>39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s="41" customFormat="1" x14ac:dyDescent="0.25">
      <c r="A194" s="37">
        <v>3824</v>
      </c>
      <c r="B194">
        <v>0</v>
      </c>
      <c r="C194" t="s">
        <v>410</v>
      </c>
      <c r="D194" s="38">
        <v>0</v>
      </c>
      <c r="E194" s="44">
        <v>500</v>
      </c>
      <c r="F194" s="44">
        <v>500</v>
      </c>
      <c r="G194" t="s">
        <v>39</v>
      </c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s="41" customFormat="1" x14ac:dyDescent="0.25">
      <c r="A195" s="37">
        <v>4000</v>
      </c>
      <c r="B195">
        <v>0</v>
      </c>
      <c r="C195" t="s">
        <v>411</v>
      </c>
      <c r="D195" s="38">
        <v>500</v>
      </c>
      <c r="E195" s="44">
        <v>4500</v>
      </c>
      <c r="F195" s="44">
        <v>4500</v>
      </c>
      <c r="G195" t="s">
        <v>39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s="41" customFormat="1" x14ac:dyDescent="0.25">
      <c r="A196" s="37">
        <v>4050</v>
      </c>
      <c r="B196">
        <v>0</v>
      </c>
      <c r="C196" t="s">
        <v>412</v>
      </c>
      <c r="D196" s="38">
        <v>4500</v>
      </c>
      <c r="E196" s="44">
        <v>17000</v>
      </c>
      <c r="F196" s="44">
        <v>17000</v>
      </c>
      <c r="G196" t="s">
        <v>39</v>
      </c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s="41" customFormat="1" x14ac:dyDescent="0.25">
      <c r="A197" s="37">
        <v>4051</v>
      </c>
      <c r="B197">
        <v>0</v>
      </c>
      <c r="C197" t="s">
        <v>413</v>
      </c>
      <c r="D197" s="38">
        <v>21000</v>
      </c>
      <c r="E197" s="44">
        <v>2000</v>
      </c>
      <c r="F197" s="44">
        <v>2000</v>
      </c>
      <c r="G197" t="s">
        <v>39</v>
      </c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s="41" customFormat="1" x14ac:dyDescent="0.25">
      <c r="A198" s="37">
        <v>4052</v>
      </c>
      <c r="B198">
        <v>0</v>
      </c>
      <c r="C198" t="s">
        <v>414</v>
      </c>
      <c r="D198" s="38">
        <v>2000</v>
      </c>
      <c r="E198" s="48">
        <v>2000</v>
      </c>
      <c r="F198" s="48">
        <v>2000</v>
      </c>
      <c r="G198" t="s">
        <v>39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s="41" customFormat="1" x14ac:dyDescent="0.25">
      <c r="A199" s="37">
        <v>4152</v>
      </c>
      <c r="B199">
        <v>0</v>
      </c>
      <c r="C199" t="s">
        <v>415</v>
      </c>
      <c r="D199" s="38">
        <v>2000</v>
      </c>
      <c r="E199" s="49">
        <v>4500</v>
      </c>
      <c r="F199" s="49">
        <v>4500</v>
      </c>
      <c r="G199" t="s">
        <v>47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s="41" customFormat="1" ht="30" x14ac:dyDescent="0.25">
      <c r="A200" s="52">
        <v>4153</v>
      </c>
      <c r="B200" s="52">
        <v>0</v>
      </c>
      <c r="C200" s="47" t="s">
        <v>416</v>
      </c>
      <c r="D200" s="38">
        <v>4500</v>
      </c>
      <c r="E200" s="60">
        <v>0</v>
      </c>
      <c r="F200" s="60">
        <v>0</v>
      </c>
      <c r="G200" t="s">
        <v>47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s="41" customFormat="1" x14ac:dyDescent="0.25">
      <c r="A201" s="37">
        <v>4154</v>
      </c>
      <c r="B201">
        <v>0</v>
      </c>
      <c r="C201" t="s">
        <v>417</v>
      </c>
      <c r="D201" s="38">
        <v>49619.8</v>
      </c>
      <c r="E201" s="48">
        <v>4500</v>
      </c>
      <c r="F201" s="48">
        <v>4500</v>
      </c>
      <c r="G201" t="s">
        <v>42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s="41" customFormat="1" x14ac:dyDescent="0.25">
      <c r="A202" s="37">
        <v>4155</v>
      </c>
      <c r="B202">
        <v>0</v>
      </c>
      <c r="C202" t="s">
        <v>418</v>
      </c>
      <c r="D202" s="38">
        <v>4500</v>
      </c>
      <c r="E202" s="48">
        <v>5000</v>
      </c>
      <c r="F202" s="48">
        <v>5000</v>
      </c>
      <c r="G202" t="s">
        <v>42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s="41" customFormat="1" x14ac:dyDescent="0.25">
      <c r="A203" s="37">
        <v>4158</v>
      </c>
      <c r="B203">
        <v>0</v>
      </c>
      <c r="C203" t="s">
        <v>419</v>
      </c>
      <c r="D203" s="38">
        <v>5000</v>
      </c>
      <c r="E203" s="48">
        <v>500</v>
      </c>
      <c r="F203" s="48">
        <v>500</v>
      </c>
      <c r="G203" t="s">
        <v>42</v>
      </c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s="41" customFormat="1" x14ac:dyDescent="0.25">
      <c r="A204" s="37">
        <v>4160</v>
      </c>
      <c r="B204">
        <v>0</v>
      </c>
      <c r="C204" t="s">
        <v>420</v>
      </c>
      <c r="D204" s="38">
        <v>500</v>
      </c>
      <c r="E204" s="48">
        <v>4500</v>
      </c>
      <c r="F204" s="48">
        <v>4500</v>
      </c>
      <c r="G204" t="s">
        <v>42</v>
      </c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s="41" customFormat="1" x14ac:dyDescent="0.25">
      <c r="A205" s="37">
        <v>4163</v>
      </c>
      <c r="B205">
        <v>0</v>
      </c>
      <c r="C205" t="s">
        <v>421</v>
      </c>
      <c r="D205" s="38">
        <v>4500</v>
      </c>
      <c r="E205" s="48">
        <v>4500</v>
      </c>
      <c r="F205" s="48">
        <v>4500</v>
      </c>
      <c r="G205" t="s">
        <v>42</v>
      </c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s="41" customFormat="1" x14ac:dyDescent="0.25">
      <c r="A206" s="58">
        <v>4185</v>
      </c>
      <c r="B206" s="66"/>
      <c r="C206" s="59" t="s">
        <v>422</v>
      </c>
      <c r="D206" s="38">
        <v>6000</v>
      </c>
      <c r="E206" s="44">
        <v>4000</v>
      </c>
      <c r="F206" s="44">
        <v>4000</v>
      </c>
      <c r="G206" s="40" t="s">
        <v>42</v>
      </c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s="41" customFormat="1" x14ac:dyDescent="0.25">
      <c r="A207" s="37">
        <v>4186</v>
      </c>
      <c r="B207">
        <v>0</v>
      </c>
      <c r="C207" t="s">
        <v>423</v>
      </c>
      <c r="D207" s="38">
        <v>8000</v>
      </c>
      <c r="E207" s="44">
        <v>500</v>
      </c>
      <c r="F207" s="44">
        <v>500</v>
      </c>
      <c r="G207" t="s">
        <v>42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s="41" customFormat="1" x14ac:dyDescent="0.25">
      <c r="A208" s="42">
        <v>4193</v>
      </c>
      <c r="B208" s="43">
        <v>0</v>
      </c>
      <c r="C208" s="43" t="s">
        <v>424</v>
      </c>
      <c r="D208" s="38">
        <v>500</v>
      </c>
      <c r="E208" s="44">
        <v>10000</v>
      </c>
      <c r="F208" s="44">
        <v>10000</v>
      </c>
      <c r="G208" s="43" t="s">
        <v>42</v>
      </c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s="41" customFormat="1" x14ac:dyDescent="0.25">
      <c r="A209" s="37">
        <v>4194</v>
      </c>
      <c r="B209">
        <v>0</v>
      </c>
      <c r="C209" t="s">
        <v>425</v>
      </c>
      <c r="D209" s="38">
        <v>10000</v>
      </c>
      <c r="E209" s="44">
        <v>0</v>
      </c>
      <c r="F209" s="44">
        <v>0</v>
      </c>
      <c r="G209" t="s">
        <v>42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s="41" customFormat="1" x14ac:dyDescent="0.25">
      <c r="A210" s="37">
        <v>4195</v>
      </c>
      <c r="B210">
        <v>0</v>
      </c>
      <c r="C210" t="s">
        <v>426</v>
      </c>
      <c r="D210" s="38">
        <v>0</v>
      </c>
      <c r="E210" s="44">
        <v>10000</v>
      </c>
      <c r="F210" s="44">
        <v>10000</v>
      </c>
      <c r="G210" t="s">
        <v>42</v>
      </c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s="41" customFormat="1" x14ac:dyDescent="0.25">
      <c r="A211" s="37">
        <v>4290</v>
      </c>
      <c r="B211">
        <v>0</v>
      </c>
      <c r="C211" t="s">
        <v>427</v>
      </c>
      <c r="D211" s="38">
        <v>35000</v>
      </c>
      <c r="E211" s="49">
        <v>1500</v>
      </c>
      <c r="F211" s="49">
        <v>1500</v>
      </c>
      <c r="G211" t="s">
        <v>47</v>
      </c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s="41" customFormat="1" x14ac:dyDescent="0.25">
      <c r="A212" s="42">
        <v>4291</v>
      </c>
      <c r="B212">
        <v>0</v>
      </c>
      <c r="C212" t="s">
        <v>428</v>
      </c>
      <c r="D212" s="38">
        <v>1500</v>
      </c>
      <c r="E212" s="49">
        <v>11000</v>
      </c>
      <c r="F212" s="49">
        <v>11000</v>
      </c>
      <c r="G212" t="s">
        <v>47</v>
      </c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s="41" customFormat="1" x14ac:dyDescent="0.25">
      <c r="A213" s="42">
        <v>4292</v>
      </c>
      <c r="B213">
        <v>0</v>
      </c>
      <c r="C213" t="s">
        <v>429</v>
      </c>
      <c r="D213" s="38">
        <v>11000</v>
      </c>
      <c r="E213" s="49">
        <v>2500</v>
      </c>
      <c r="F213" s="49">
        <v>2500</v>
      </c>
      <c r="G213" t="s">
        <v>47</v>
      </c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s="41" customFormat="1" x14ac:dyDescent="0.25">
      <c r="A214" s="42">
        <v>4296</v>
      </c>
      <c r="B214" s="43">
        <v>0</v>
      </c>
      <c r="C214" s="43" t="s">
        <v>430</v>
      </c>
      <c r="D214" s="38">
        <v>2500</v>
      </c>
      <c r="E214" s="49">
        <v>1000</v>
      </c>
      <c r="F214" s="49">
        <v>1000</v>
      </c>
      <c r="G214" s="43" t="s">
        <v>47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s="41" customFormat="1" x14ac:dyDescent="0.25">
      <c r="A215" s="37">
        <v>4297</v>
      </c>
      <c r="B215">
        <v>0</v>
      </c>
      <c r="C215" t="s">
        <v>431</v>
      </c>
      <c r="D215" s="38">
        <v>1000</v>
      </c>
      <c r="E215" s="44"/>
      <c r="F215" s="44"/>
      <c r="G215" t="s">
        <v>42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s="41" customFormat="1" x14ac:dyDescent="0.25">
      <c r="A216" s="37">
        <v>4320</v>
      </c>
      <c r="B216">
        <v>0</v>
      </c>
      <c r="C216" t="s">
        <v>432</v>
      </c>
      <c r="D216" s="38">
        <v>0</v>
      </c>
      <c r="E216" s="49">
        <v>7500</v>
      </c>
      <c r="F216" s="49">
        <v>7500</v>
      </c>
      <c r="G216" t="s">
        <v>47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s="41" customFormat="1" x14ac:dyDescent="0.25">
      <c r="A217" s="37">
        <v>4323</v>
      </c>
      <c r="B217">
        <v>0</v>
      </c>
      <c r="C217" t="s">
        <v>433</v>
      </c>
      <c r="D217" s="38">
        <v>7500</v>
      </c>
      <c r="E217" s="49">
        <v>500</v>
      </c>
      <c r="F217" s="49">
        <v>500</v>
      </c>
      <c r="G217" t="s">
        <v>47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s="41" customFormat="1" x14ac:dyDescent="0.25">
      <c r="A218" s="37">
        <v>5130</v>
      </c>
      <c r="B218">
        <v>0</v>
      </c>
      <c r="C218" t="s">
        <v>434</v>
      </c>
      <c r="D218" s="38">
        <v>500</v>
      </c>
      <c r="E218" s="44"/>
      <c r="F218" s="44"/>
      <c r="G218" t="s">
        <v>47</v>
      </c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s="41" customFormat="1" x14ac:dyDescent="0.25">
      <c r="A219" s="37">
        <v>5131</v>
      </c>
      <c r="B219">
        <v>0</v>
      </c>
      <c r="C219" t="s">
        <v>435</v>
      </c>
      <c r="D219" s="38">
        <v>0</v>
      </c>
      <c r="E219" s="44"/>
      <c r="F219" s="44"/>
      <c r="G219" t="s">
        <v>47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s="41" customFormat="1" x14ac:dyDescent="0.25">
      <c r="A220" s="37">
        <v>5180</v>
      </c>
      <c r="B220">
        <v>0</v>
      </c>
      <c r="C220" t="s">
        <v>436</v>
      </c>
      <c r="D220" s="38">
        <v>0</v>
      </c>
      <c r="E220" s="49">
        <v>11000</v>
      </c>
      <c r="F220" s="49">
        <v>11000</v>
      </c>
      <c r="G220" t="s">
        <v>47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s="41" customFormat="1" x14ac:dyDescent="0.25">
      <c r="A221" s="63">
        <v>5182</v>
      </c>
      <c r="B221" s="36">
        <v>0</v>
      </c>
      <c r="C221" s="36" t="s">
        <v>437</v>
      </c>
      <c r="D221" s="38">
        <v>12000</v>
      </c>
      <c r="E221" s="49">
        <v>75000</v>
      </c>
      <c r="F221" s="49">
        <v>75000</v>
      </c>
      <c r="G221" s="36" t="s">
        <v>47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s="41" customFormat="1" x14ac:dyDescent="0.25">
      <c r="A222" s="37">
        <v>5190</v>
      </c>
      <c r="B222">
        <v>0</v>
      </c>
      <c r="C222" t="s">
        <v>438</v>
      </c>
      <c r="D222" s="38">
        <v>75000</v>
      </c>
      <c r="E222" s="44"/>
      <c r="F222" s="44"/>
      <c r="G222" t="s">
        <v>47</v>
      </c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s="41" customFormat="1" x14ac:dyDescent="0.25">
      <c r="A223" s="37">
        <v>5191</v>
      </c>
      <c r="B223">
        <v>0</v>
      </c>
      <c r="C223" t="s">
        <v>439</v>
      </c>
      <c r="D223" s="38">
        <v>0</v>
      </c>
      <c r="E223" s="44"/>
      <c r="F223" s="44"/>
      <c r="G223" t="s">
        <v>47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s="41" customFormat="1" x14ac:dyDescent="0.25">
      <c r="A224" s="37">
        <v>5192</v>
      </c>
      <c r="B224">
        <v>0</v>
      </c>
      <c r="C224" t="s">
        <v>440</v>
      </c>
      <c r="D224" s="38">
        <v>0</v>
      </c>
      <c r="E224" s="49">
        <v>1000</v>
      </c>
      <c r="F224" s="49">
        <v>1000</v>
      </c>
      <c r="G224" t="s">
        <v>47</v>
      </c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s="41" customFormat="1" x14ac:dyDescent="0.25">
      <c r="A225" s="37">
        <v>5243</v>
      </c>
      <c r="B225">
        <v>0</v>
      </c>
      <c r="C225" t="s">
        <v>441</v>
      </c>
      <c r="D225" s="38">
        <v>1000</v>
      </c>
      <c r="E225" s="44"/>
      <c r="F225" s="44"/>
      <c r="G225" t="s">
        <v>47</v>
      </c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s="41" customFormat="1" x14ac:dyDescent="0.25">
      <c r="A226" s="37">
        <v>5300</v>
      </c>
      <c r="B226">
        <v>0</v>
      </c>
      <c r="C226" t="s">
        <v>442</v>
      </c>
      <c r="D226" s="38">
        <v>0</v>
      </c>
      <c r="E226" s="49">
        <v>1300</v>
      </c>
      <c r="F226" s="49">
        <v>1300</v>
      </c>
      <c r="G226" t="s">
        <v>47</v>
      </c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s="41" customFormat="1" x14ac:dyDescent="0.25">
      <c r="A227" s="37">
        <v>5350</v>
      </c>
      <c r="B227">
        <v>0</v>
      </c>
      <c r="C227" t="s">
        <v>443</v>
      </c>
      <c r="D227" s="38">
        <v>1300</v>
      </c>
      <c r="E227" s="44"/>
      <c r="F227" s="44"/>
      <c r="G227" t="s">
        <v>47</v>
      </c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s="41" customFormat="1" x14ac:dyDescent="0.25">
      <c r="A228" s="37">
        <v>5351</v>
      </c>
      <c r="B228">
        <v>0</v>
      </c>
      <c r="C228" t="s">
        <v>444</v>
      </c>
      <c r="D228" s="38">
        <v>0</v>
      </c>
      <c r="E228" s="44"/>
      <c r="F228" s="44"/>
      <c r="G228" t="s">
        <v>47</v>
      </c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s="41" customFormat="1" x14ac:dyDescent="0.25">
      <c r="A229" s="37">
        <v>5415</v>
      </c>
      <c r="B229">
        <v>0</v>
      </c>
      <c r="C229" t="s">
        <v>445</v>
      </c>
      <c r="D229" s="38">
        <v>0</v>
      </c>
      <c r="E229" s="49">
        <v>6000</v>
      </c>
      <c r="F229" s="49">
        <v>6000</v>
      </c>
      <c r="G229" t="s">
        <v>47</v>
      </c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s="41" customFormat="1" x14ac:dyDescent="0.25">
      <c r="A230" s="37">
        <v>5450</v>
      </c>
      <c r="B230">
        <v>0</v>
      </c>
      <c r="C230" t="s">
        <v>446</v>
      </c>
      <c r="D230" s="38">
        <v>8000</v>
      </c>
      <c r="E230" s="49">
        <v>1000</v>
      </c>
      <c r="F230" s="49">
        <v>1000</v>
      </c>
      <c r="G230" t="s">
        <v>47</v>
      </c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s="41" customFormat="1" x14ac:dyDescent="0.25">
      <c r="A231" s="63">
        <v>5452</v>
      </c>
      <c r="B231" s="36">
        <v>0</v>
      </c>
      <c r="C231" s="36" t="s">
        <v>447</v>
      </c>
      <c r="D231" s="38">
        <v>1000</v>
      </c>
      <c r="E231" s="49">
        <v>2000</v>
      </c>
      <c r="F231" s="49">
        <v>2000</v>
      </c>
      <c r="G231" s="36" t="s">
        <v>47</v>
      </c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s="41" customFormat="1" x14ac:dyDescent="0.25">
      <c r="A232" s="42">
        <v>5651</v>
      </c>
      <c r="B232" s="43">
        <v>0</v>
      </c>
      <c r="C232" s="43" t="s">
        <v>448</v>
      </c>
      <c r="D232" s="38">
        <v>2000</v>
      </c>
      <c r="E232" s="44"/>
      <c r="F232" s="44"/>
      <c r="G232" s="43" t="s">
        <v>47</v>
      </c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s="41" customFormat="1" x14ac:dyDescent="0.25">
      <c r="A233" s="37">
        <v>5655</v>
      </c>
      <c r="B233">
        <v>0</v>
      </c>
      <c r="C233" t="s">
        <v>449</v>
      </c>
      <c r="D233" s="38">
        <v>0</v>
      </c>
      <c r="E233" s="39"/>
      <c r="F233" s="39"/>
      <c r="G233" t="s">
        <v>47</v>
      </c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s="41" customFormat="1" x14ac:dyDescent="0.25">
      <c r="A234" s="63">
        <v>5793</v>
      </c>
      <c r="B234" s="36">
        <v>0</v>
      </c>
      <c r="C234" s="36" t="s">
        <v>450</v>
      </c>
      <c r="D234" s="38">
        <v>0</v>
      </c>
      <c r="E234" s="44">
        <v>1000000</v>
      </c>
      <c r="F234" s="44">
        <v>1000000</v>
      </c>
      <c r="G234" s="36" t="s">
        <v>47</v>
      </c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s="41" customFormat="1" x14ac:dyDescent="0.25">
      <c r="A235" s="37">
        <v>5794</v>
      </c>
      <c r="B235">
        <v>0</v>
      </c>
      <c r="C235" t="s">
        <v>451</v>
      </c>
      <c r="D235" s="38">
        <v>1000000</v>
      </c>
      <c r="E235" s="44"/>
      <c r="F235" s="44"/>
      <c r="G235" t="s">
        <v>47</v>
      </c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s="41" customFormat="1" x14ac:dyDescent="0.25">
      <c r="A236" s="58">
        <v>6096</v>
      </c>
      <c r="B236" s="66"/>
      <c r="C236" s="59" t="s">
        <v>452</v>
      </c>
      <c r="D236" s="38">
        <v>0</v>
      </c>
      <c r="E236" s="44"/>
      <c r="F236" s="44"/>
      <c r="G236" s="40" t="s">
        <v>42</v>
      </c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s="41" customFormat="1" x14ac:dyDescent="0.25">
      <c r="A237" s="37">
        <v>6100</v>
      </c>
      <c r="B237">
        <v>0</v>
      </c>
      <c r="C237" t="s">
        <v>453</v>
      </c>
      <c r="D237" s="38">
        <v>0</v>
      </c>
      <c r="E237" s="48">
        <v>122000</v>
      </c>
      <c r="F237" s="48">
        <v>122000</v>
      </c>
      <c r="G237" t="s">
        <v>42</v>
      </c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s="41" customFormat="1" x14ac:dyDescent="0.25">
      <c r="A238" s="37">
        <v>6101</v>
      </c>
      <c r="B238">
        <v>0</v>
      </c>
      <c r="C238" t="s">
        <v>454</v>
      </c>
      <c r="D238" s="38">
        <v>101000</v>
      </c>
      <c r="E238" s="44">
        <v>33600</v>
      </c>
      <c r="F238" s="44">
        <v>33600</v>
      </c>
      <c r="G238" t="s">
        <v>42</v>
      </c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s="41" customFormat="1" x14ac:dyDescent="0.25">
      <c r="A239" s="37">
        <v>6102</v>
      </c>
      <c r="B239">
        <v>0</v>
      </c>
      <c r="C239" t="s">
        <v>455</v>
      </c>
      <c r="D239" s="38">
        <v>28100</v>
      </c>
      <c r="E239" s="48"/>
      <c r="F239" s="48"/>
      <c r="G239" t="s">
        <v>42</v>
      </c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s="41" customFormat="1" x14ac:dyDescent="0.25">
      <c r="A240" s="37">
        <v>6120</v>
      </c>
      <c r="B240">
        <v>0</v>
      </c>
      <c r="C240" t="s">
        <v>456</v>
      </c>
      <c r="D240" s="38">
        <v>0</v>
      </c>
      <c r="E240" s="44">
        <v>2000</v>
      </c>
      <c r="F240" s="44">
        <v>2000</v>
      </c>
      <c r="G240" t="s">
        <v>42</v>
      </c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s="41" customFormat="1" x14ac:dyDescent="0.25">
      <c r="A241" s="37">
        <v>6135</v>
      </c>
      <c r="B241">
        <v>0</v>
      </c>
      <c r="C241" t="s">
        <v>457</v>
      </c>
      <c r="D241" s="38">
        <v>2000</v>
      </c>
      <c r="E241" s="48">
        <v>200</v>
      </c>
      <c r="F241" s="48">
        <v>200</v>
      </c>
      <c r="G241" t="s">
        <v>42</v>
      </c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s="41" customFormat="1" x14ac:dyDescent="0.25">
      <c r="A242" s="37">
        <v>6170</v>
      </c>
      <c r="B242">
        <v>0</v>
      </c>
      <c r="C242" t="s">
        <v>458</v>
      </c>
      <c r="D242" s="38">
        <v>200</v>
      </c>
      <c r="E242" s="48">
        <v>2000</v>
      </c>
      <c r="F242" s="48">
        <v>2000</v>
      </c>
      <c r="G242" t="s">
        <v>42</v>
      </c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s="41" customFormat="1" x14ac:dyDescent="0.25">
      <c r="A243" s="37">
        <v>6171</v>
      </c>
      <c r="B243">
        <v>0</v>
      </c>
      <c r="C243" t="s">
        <v>459</v>
      </c>
      <c r="D243" s="38">
        <v>2000</v>
      </c>
      <c r="E243" s="48">
        <v>1000</v>
      </c>
      <c r="F243" s="48">
        <v>1000</v>
      </c>
      <c r="G243" t="s">
        <v>42</v>
      </c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s="41" customFormat="1" x14ac:dyDescent="0.25">
      <c r="A244" s="37">
        <v>6175</v>
      </c>
      <c r="B244">
        <v>0</v>
      </c>
      <c r="C244" t="s">
        <v>460</v>
      </c>
      <c r="D244" s="38">
        <v>1000</v>
      </c>
      <c r="E244" s="48">
        <v>1000</v>
      </c>
      <c r="F244" s="48">
        <v>1000</v>
      </c>
      <c r="G244" t="s">
        <v>42</v>
      </c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s="41" customFormat="1" x14ac:dyDescent="0.25">
      <c r="A245" s="37">
        <v>6177</v>
      </c>
      <c r="B245">
        <v>0</v>
      </c>
      <c r="C245" t="s">
        <v>461</v>
      </c>
      <c r="D245" s="38">
        <v>1000</v>
      </c>
      <c r="E245" s="48">
        <v>1300</v>
      </c>
      <c r="F245" s="48">
        <v>1300</v>
      </c>
      <c r="G245" t="s">
        <v>42</v>
      </c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s="41" customFormat="1" x14ac:dyDescent="0.25">
      <c r="A246" s="37">
        <v>6178</v>
      </c>
      <c r="B246">
        <v>0</v>
      </c>
      <c r="C246" t="s">
        <v>462</v>
      </c>
      <c r="D246" s="38">
        <v>1300</v>
      </c>
      <c r="E246" s="48">
        <v>7500</v>
      </c>
      <c r="F246" s="48">
        <v>7500</v>
      </c>
      <c r="G246" t="s">
        <v>42</v>
      </c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s="41" customFormat="1" x14ac:dyDescent="0.25">
      <c r="A247" s="37">
        <v>6179</v>
      </c>
      <c r="B247">
        <v>0</v>
      </c>
      <c r="C247" t="s">
        <v>463</v>
      </c>
      <c r="D247" s="38">
        <v>7500</v>
      </c>
      <c r="E247" s="48">
        <v>7500</v>
      </c>
      <c r="F247" s="48">
        <v>7500</v>
      </c>
      <c r="G247" t="s">
        <v>42</v>
      </c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s="41" customFormat="1" x14ac:dyDescent="0.25">
      <c r="A248" s="37">
        <v>6180</v>
      </c>
      <c r="B248">
        <v>0</v>
      </c>
      <c r="C248" t="s">
        <v>464</v>
      </c>
      <c r="D248" s="38">
        <v>7500</v>
      </c>
      <c r="E248" s="48">
        <v>13000</v>
      </c>
      <c r="F248" s="48">
        <v>13000</v>
      </c>
      <c r="G248" t="s">
        <v>42</v>
      </c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s="41" customFormat="1" x14ac:dyDescent="0.25">
      <c r="A249" s="42">
        <v>6181</v>
      </c>
      <c r="B249" s="43">
        <v>0</v>
      </c>
      <c r="C249" s="43" t="s">
        <v>465</v>
      </c>
      <c r="D249" s="38">
        <v>13000</v>
      </c>
      <c r="E249" s="48">
        <v>1000</v>
      </c>
      <c r="F249" s="48">
        <v>1000</v>
      </c>
      <c r="G249" s="43" t="s">
        <v>42</v>
      </c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s="41" customFormat="1" x14ac:dyDescent="0.25">
      <c r="A250" s="37">
        <v>6182</v>
      </c>
      <c r="B250">
        <v>0</v>
      </c>
      <c r="C250" t="s">
        <v>466</v>
      </c>
      <c r="D250" s="38">
        <v>1900</v>
      </c>
      <c r="E250" s="48">
        <v>13200</v>
      </c>
      <c r="F250" s="48">
        <v>13200</v>
      </c>
      <c r="G250" t="s">
        <v>42</v>
      </c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s="41" customFormat="1" x14ac:dyDescent="0.25">
      <c r="A251" s="37">
        <v>6183</v>
      </c>
      <c r="B251">
        <v>0</v>
      </c>
      <c r="C251" t="s">
        <v>467</v>
      </c>
      <c r="D251" s="38">
        <v>13200</v>
      </c>
      <c r="E251" s="48">
        <v>1500</v>
      </c>
      <c r="F251" s="48">
        <v>1500</v>
      </c>
      <c r="G251" t="s">
        <v>42</v>
      </c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s="41" customFormat="1" x14ac:dyDescent="0.25">
      <c r="A252" s="37">
        <v>6184</v>
      </c>
      <c r="B252">
        <v>0</v>
      </c>
      <c r="C252" t="s">
        <v>200</v>
      </c>
      <c r="D252" s="38">
        <v>1500</v>
      </c>
      <c r="E252" s="48">
        <v>215000</v>
      </c>
      <c r="F252" s="48">
        <v>215000</v>
      </c>
      <c r="G252" t="s">
        <v>42</v>
      </c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s="41" customFormat="1" x14ac:dyDescent="0.25">
      <c r="A253" s="37">
        <v>6185</v>
      </c>
      <c r="B253">
        <v>0</v>
      </c>
      <c r="C253" t="s">
        <v>468</v>
      </c>
      <c r="D253" s="38">
        <v>245000</v>
      </c>
      <c r="E253" s="48">
        <v>60000</v>
      </c>
      <c r="F253" s="48">
        <v>60000</v>
      </c>
      <c r="G253" t="s">
        <v>42</v>
      </c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s="41" customFormat="1" x14ac:dyDescent="0.25">
      <c r="A254" s="37">
        <v>6187</v>
      </c>
      <c r="B254">
        <v>0</v>
      </c>
      <c r="C254" t="s">
        <v>201</v>
      </c>
      <c r="D254" s="38">
        <v>86732.43</v>
      </c>
      <c r="E254" s="48">
        <v>68000</v>
      </c>
      <c r="F254" s="48">
        <v>68000</v>
      </c>
      <c r="G254" t="s">
        <v>42</v>
      </c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s="41" customFormat="1" x14ac:dyDescent="0.25">
      <c r="A255" s="37">
        <v>6188</v>
      </c>
      <c r="B255">
        <v>0</v>
      </c>
      <c r="C255" t="s">
        <v>202</v>
      </c>
      <c r="D255" s="38">
        <v>68000</v>
      </c>
      <c r="E255" s="48">
        <v>58000</v>
      </c>
      <c r="F255" s="48">
        <v>58000</v>
      </c>
      <c r="G255" t="s">
        <v>42</v>
      </c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s="41" customFormat="1" x14ac:dyDescent="0.25">
      <c r="A256" s="37">
        <v>6189</v>
      </c>
      <c r="B256">
        <v>0</v>
      </c>
      <c r="C256" t="s">
        <v>203</v>
      </c>
      <c r="D256" s="38">
        <v>58000</v>
      </c>
      <c r="E256" s="48">
        <v>60000</v>
      </c>
      <c r="F256" s="48">
        <v>55000</v>
      </c>
      <c r="G256" t="s">
        <v>42</v>
      </c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s="41" customFormat="1" x14ac:dyDescent="0.25">
      <c r="A257" s="37">
        <v>6190</v>
      </c>
      <c r="B257">
        <v>0</v>
      </c>
      <c r="C257" t="s">
        <v>469</v>
      </c>
      <c r="D257" s="38">
        <v>65000</v>
      </c>
      <c r="E257" s="44"/>
      <c r="F257" s="44"/>
      <c r="G257" t="s">
        <v>42</v>
      </c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s="41" customFormat="1" x14ac:dyDescent="0.25">
      <c r="A258" s="37">
        <v>6222</v>
      </c>
      <c r="B258">
        <v>0</v>
      </c>
      <c r="C258" t="s">
        <v>470</v>
      </c>
      <c r="D258" s="38">
        <v>0</v>
      </c>
      <c r="E258" s="44">
        <v>10500</v>
      </c>
      <c r="F258" s="44">
        <v>10500</v>
      </c>
      <c r="G258" t="s">
        <v>42</v>
      </c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s="41" customFormat="1" x14ac:dyDescent="0.25">
      <c r="A259" s="37">
        <v>6350</v>
      </c>
      <c r="B259">
        <v>0</v>
      </c>
      <c r="C259" t="s">
        <v>471</v>
      </c>
      <c r="D259" s="38">
        <v>8700</v>
      </c>
      <c r="E259" s="49">
        <v>7500</v>
      </c>
      <c r="F259" s="49">
        <v>7500</v>
      </c>
      <c r="G259" t="s">
        <v>47</v>
      </c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s="41" customFormat="1" x14ac:dyDescent="0.25">
      <c r="A260" s="37">
        <v>6352</v>
      </c>
      <c r="B260">
        <v>0</v>
      </c>
      <c r="C260" t="s">
        <v>472</v>
      </c>
      <c r="D260" s="38">
        <v>7500</v>
      </c>
      <c r="E260" s="49">
        <v>1000</v>
      </c>
      <c r="F260" s="49">
        <v>1000</v>
      </c>
      <c r="G260" t="s">
        <v>47</v>
      </c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s="41" customFormat="1" x14ac:dyDescent="0.25">
      <c r="A261" s="63">
        <v>6354</v>
      </c>
      <c r="B261" s="36">
        <v>0</v>
      </c>
      <c r="C261" s="36" t="s">
        <v>473</v>
      </c>
      <c r="D261" s="38">
        <v>1000</v>
      </c>
      <c r="E261" s="49">
        <v>3500</v>
      </c>
      <c r="F261" s="49">
        <v>3500</v>
      </c>
      <c r="G261" s="36" t="s">
        <v>47</v>
      </c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s="41" customFormat="1" x14ac:dyDescent="0.25">
      <c r="A262" s="37">
        <v>6356</v>
      </c>
      <c r="B262">
        <v>0</v>
      </c>
      <c r="C262" t="s">
        <v>474</v>
      </c>
      <c r="D262" s="38">
        <v>3500</v>
      </c>
      <c r="E262" s="49">
        <v>2500</v>
      </c>
      <c r="F262" s="49">
        <v>2500</v>
      </c>
      <c r="G262" t="s">
        <v>47</v>
      </c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s="41" customFormat="1" ht="15.75" thickBot="1" x14ac:dyDescent="0.3">
      <c r="A263" s="37">
        <v>6357</v>
      </c>
      <c r="B263">
        <v>0</v>
      </c>
      <c r="C263" t="s">
        <v>475</v>
      </c>
      <c r="D263" s="38">
        <v>2500</v>
      </c>
      <c r="E263" s="49">
        <v>2000</v>
      </c>
      <c r="F263" s="49">
        <v>2000</v>
      </c>
      <c r="G263" t="s">
        <v>47</v>
      </c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s="41" customFormat="1" ht="15.75" thickTop="1" x14ac:dyDescent="0.25">
      <c r="A264" s="67">
        <v>6358</v>
      </c>
      <c r="B264" s="68">
        <v>0</v>
      </c>
      <c r="C264" s="68" t="s">
        <v>476</v>
      </c>
      <c r="D264" s="38">
        <v>2000</v>
      </c>
      <c r="E264" s="69"/>
      <c r="F264" s="69"/>
      <c r="G264" s="68" t="s">
        <v>47</v>
      </c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s="41" customFormat="1" x14ac:dyDescent="0.25">
      <c r="A265" s="42">
        <v>6359</v>
      </c>
      <c r="B265" s="43">
        <v>0</v>
      </c>
      <c r="C265" s="43" t="s">
        <v>477</v>
      </c>
      <c r="D265" s="38">
        <v>0</v>
      </c>
      <c r="E265" s="70">
        <v>500</v>
      </c>
      <c r="F265" s="70">
        <v>500</v>
      </c>
      <c r="G265" s="43" t="s">
        <v>47</v>
      </c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s="41" customFormat="1" x14ac:dyDescent="0.25">
      <c r="A266" s="42">
        <v>6362</v>
      </c>
      <c r="B266" s="43">
        <v>0</v>
      </c>
      <c r="C266" s="43" t="s">
        <v>478</v>
      </c>
      <c r="D266" s="38">
        <v>500</v>
      </c>
      <c r="E266" s="49">
        <v>17000</v>
      </c>
      <c r="F266" s="49">
        <v>17000</v>
      </c>
      <c r="G266" s="43" t="s">
        <v>47</v>
      </c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s="41" customFormat="1" x14ac:dyDescent="0.25">
      <c r="A267" s="42">
        <v>6365</v>
      </c>
      <c r="B267" s="43">
        <v>0</v>
      </c>
      <c r="C267" s="43" t="s">
        <v>479</v>
      </c>
      <c r="D267" s="38">
        <v>17000</v>
      </c>
      <c r="E267" s="45"/>
      <c r="F267" s="45"/>
      <c r="G267" s="43" t="s">
        <v>47</v>
      </c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s="41" customFormat="1" x14ac:dyDescent="0.25">
      <c r="A268" s="57">
        <v>6366</v>
      </c>
      <c r="B268" s="35">
        <v>0</v>
      </c>
      <c r="C268" s="35" t="s">
        <v>480</v>
      </c>
      <c r="D268" s="38">
        <v>0</v>
      </c>
      <c r="E268" s="44">
        <v>9000</v>
      </c>
      <c r="F268" s="44">
        <v>9000</v>
      </c>
      <c r="G268" s="35" t="s">
        <v>47</v>
      </c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s="41" customFormat="1" ht="30" x14ac:dyDescent="0.25">
      <c r="A269" s="52">
        <v>6367</v>
      </c>
      <c r="B269" s="52">
        <v>0</v>
      </c>
      <c r="C269" s="47" t="s">
        <v>481</v>
      </c>
      <c r="D269" s="38">
        <v>12647.8</v>
      </c>
      <c r="E269" s="44">
        <v>0</v>
      </c>
      <c r="F269" s="44">
        <v>0</v>
      </c>
      <c r="G269" s="36" t="s">
        <v>47</v>
      </c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s="41" customFormat="1" ht="90" x14ac:dyDescent="0.25">
      <c r="A270" s="52">
        <v>6368</v>
      </c>
      <c r="B270" s="46">
        <v>0</v>
      </c>
      <c r="C270" s="47" t="s">
        <v>482</v>
      </c>
      <c r="D270" s="38">
        <v>60000</v>
      </c>
      <c r="E270" s="44">
        <v>0</v>
      </c>
      <c r="F270" s="48">
        <v>0</v>
      </c>
      <c r="G270" s="41" t="s">
        <v>42</v>
      </c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s="41" customFormat="1" x14ac:dyDescent="0.25">
      <c r="A271" s="52">
        <v>6369</v>
      </c>
      <c r="B271" s="46">
        <v>0</v>
      </c>
      <c r="C271" s="47" t="s">
        <v>483</v>
      </c>
      <c r="D271" s="38">
        <v>30000</v>
      </c>
      <c r="E271" s="44"/>
      <c r="F271" s="48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s="41" customFormat="1" x14ac:dyDescent="0.25">
      <c r="A272" s="37">
        <v>6492</v>
      </c>
      <c r="B272">
        <v>0</v>
      </c>
      <c r="C272" t="s">
        <v>484</v>
      </c>
      <c r="D272" s="38">
        <v>58000</v>
      </c>
      <c r="E272" s="44">
        <v>7000</v>
      </c>
      <c r="F272" s="44">
        <v>7000</v>
      </c>
      <c r="G272" t="s">
        <v>39</v>
      </c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s="41" customFormat="1" x14ac:dyDescent="0.25">
      <c r="A273" s="37">
        <v>6493</v>
      </c>
      <c r="B273">
        <v>0</v>
      </c>
      <c r="C273" t="s">
        <v>485</v>
      </c>
      <c r="D273" s="38">
        <v>7000</v>
      </c>
      <c r="E273" s="44">
        <v>50000</v>
      </c>
      <c r="F273" s="44">
        <v>50000</v>
      </c>
      <c r="G273" t="s">
        <v>39</v>
      </c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s="41" customFormat="1" x14ac:dyDescent="0.25">
      <c r="A274" s="42">
        <v>6494</v>
      </c>
      <c r="B274" s="43">
        <v>0</v>
      </c>
      <c r="C274" s="43" t="s">
        <v>486</v>
      </c>
      <c r="D274" s="38">
        <v>52500</v>
      </c>
      <c r="E274" s="44">
        <v>25000</v>
      </c>
      <c r="F274" s="44">
        <v>35000</v>
      </c>
      <c r="G274" s="43" t="s">
        <v>39</v>
      </c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s="41" customFormat="1" x14ac:dyDescent="0.25">
      <c r="A275" s="37">
        <v>6495</v>
      </c>
      <c r="B275">
        <v>0</v>
      </c>
      <c r="C275" t="s">
        <v>487</v>
      </c>
      <c r="D275" s="38">
        <v>30500</v>
      </c>
      <c r="E275" s="44">
        <v>22000</v>
      </c>
      <c r="F275" s="44">
        <v>22000</v>
      </c>
      <c r="G275" t="s">
        <v>39</v>
      </c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s="41" customFormat="1" x14ac:dyDescent="0.25">
      <c r="A276" s="37">
        <v>6500</v>
      </c>
      <c r="B276">
        <v>0</v>
      </c>
      <c r="C276" t="s">
        <v>488</v>
      </c>
      <c r="D276" s="38">
        <v>22000</v>
      </c>
      <c r="E276" s="44">
        <v>23000</v>
      </c>
      <c r="F276" s="44">
        <v>23000</v>
      </c>
      <c r="G276" t="s">
        <v>39</v>
      </c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s="41" customFormat="1" x14ac:dyDescent="0.25">
      <c r="A277" s="42">
        <v>6505</v>
      </c>
      <c r="B277">
        <v>0</v>
      </c>
      <c r="C277" t="s">
        <v>489</v>
      </c>
      <c r="D277" s="38">
        <v>23000</v>
      </c>
      <c r="E277" s="44">
        <v>100</v>
      </c>
      <c r="F277" s="44">
        <v>100</v>
      </c>
      <c r="G277" t="s">
        <v>39</v>
      </c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s="41" customFormat="1" x14ac:dyDescent="0.25">
      <c r="A278" s="37">
        <v>6510</v>
      </c>
      <c r="B278">
        <v>0</v>
      </c>
      <c r="C278" t="s">
        <v>490</v>
      </c>
      <c r="D278" s="38">
        <v>100</v>
      </c>
      <c r="E278" s="44">
        <v>18000</v>
      </c>
      <c r="F278" s="44">
        <v>18000</v>
      </c>
      <c r="G278" t="s">
        <v>39</v>
      </c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s="41" customFormat="1" x14ac:dyDescent="0.25">
      <c r="A279" s="37">
        <v>6515</v>
      </c>
      <c r="B279">
        <v>0</v>
      </c>
      <c r="C279" t="s">
        <v>491</v>
      </c>
      <c r="D279" s="38">
        <v>18000</v>
      </c>
      <c r="E279" s="44">
        <v>7000</v>
      </c>
      <c r="F279" s="44">
        <v>7000</v>
      </c>
      <c r="G279" t="s">
        <v>39</v>
      </c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s="41" customFormat="1" x14ac:dyDescent="0.25">
      <c r="A280" s="37">
        <v>6518</v>
      </c>
      <c r="B280">
        <v>0</v>
      </c>
      <c r="C280" t="s">
        <v>492</v>
      </c>
      <c r="D280" s="38">
        <v>7000</v>
      </c>
      <c r="E280" s="44">
        <v>18000</v>
      </c>
      <c r="F280" s="44">
        <v>18000</v>
      </c>
      <c r="G280" t="s">
        <v>39</v>
      </c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s="41" customFormat="1" x14ac:dyDescent="0.25">
      <c r="A281" s="37">
        <v>6519</v>
      </c>
      <c r="B281">
        <v>0</v>
      </c>
      <c r="C281" t="s">
        <v>493</v>
      </c>
      <c r="D281" s="38">
        <v>9000</v>
      </c>
      <c r="E281" s="44"/>
      <c r="F281" s="44"/>
      <c r="G281" t="s">
        <v>39</v>
      </c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s="41" customFormat="1" x14ac:dyDescent="0.25">
      <c r="A282" s="37">
        <v>6520</v>
      </c>
      <c r="B282">
        <v>0</v>
      </c>
      <c r="C282" t="s">
        <v>45</v>
      </c>
      <c r="D282" s="38">
        <v>0</v>
      </c>
      <c r="E282" s="44"/>
      <c r="F282" s="44"/>
      <c r="G282" t="s">
        <v>39</v>
      </c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s="41" customFormat="1" x14ac:dyDescent="0.25">
      <c r="A283" s="37">
        <v>6521</v>
      </c>
      <c r="B283">
        <v>0</v>
      </c>
      <c r="C283" t="s">
        <v>494</v>
      </c>
      <c r="D283" s="38">
        <v>0</v>
      </c>
      <c r="E283" s="44">
        <v>6000</v>
      </c>
      <c r="F283" s="44">
        <v>6000</v>
      </c>
      <c r="G283" t="s">
        <v>39</v>
      </c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s="41" customFormat="1" x14ac:dyDescent="0.25">
      <c r="A284" s="37">
        <v>6525</v>
      </c>
      <c r="B284">
        <v>0</v>
      </c>
      <c r="C284" t="s">
        <v>495</v>
      </c>
      <c r="D284" s="38">
        <v>10000</v>
      </c>
      <c r="E284" s="44">
        <v>8000</v>
      </c>
      <c r="F284" s="44">
        <v>8000</v>
      </c>
      <c r="G284" t="s">
        <v>39</v>
      </c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s="41" customFormat="1" x14ac:dyDescent="0.25">
      <c r="A285" s="37">
        <v>6526</v>
      </c>
      <c r="B285">
        <v>0</v>
      </c>
      <c r="C285" t="s">
        <v>496</v>
      </c>
      <c r="D285" s="38">
        <v>19000</v>
      </c>
      <c r="E285" s="48">
        <v>2500</v>
      </c>
      <c r="F285" s="48">
        <v>2500</v>
      </c>
      <c r="G285" t="s">
        <v>39</v>
      </c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s="41" customFormat="1" x14ac:dyDescent="0.25">
      <c r="A286" s="52">
        <v>6527</v>
      </c>
      <c r="B286" s="52">
        <v>0</v>
      </c>
      <c r="C286" s="47" t="s">
        <v>497</v>
      </c>
      <c r="D286" s="38">
        <v>8000</v>
      </c>
      <c r="E286" s="48"/>
      <c r="F286" s="48"/>
      <c r="G286" s="41" t="s">
        <v>42</v>
      </c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s="41" customFormat="1" x14ac:dyDescent="0.25">
      <c r="A287" s="37">
        <v>6528</v>
      </c>
      <c r="B287">
        <v>0</v>
      </c>
      <c r="C287" t="s">
        <v>498</v>
      </c>
      <c r="D287" s="38">
        <v>3500</v>
      </c>
      <c r="E287" s="48"/>
      <c r="F287" s="48"/>
      <c r="G287" t="s">
        <v>39</v>
      </c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s="51" customFormat="1" x14ac:dyDescent="0.25">
      <c r="A288" s="42">
        <v>6529</v>
      </c>
      <c r="B288" s="43">
        <v>0</v>
      </c>
      <c r="C288" s="43" t="s">
        <v>499</v>
      </c>
      <c r="D288" s="38">
        <v>0</v>
      </c>
      <c r="E288" s="48">
        <v>2000</v>
      </c>
      <c r="F288" s="48">
        <v>2000</v>
      </c>
      <c r="G288" s="43" t="s">
        <v>39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1:23" s="41" customFormat="1" x14ac:dyDescent="0.25">
      <c r="A289" s="37">
        <v>6560</v>
      </c>
      <c r="B289">
        <v>0</v>
      </c>
      <c r="C289" t="s">
        <v>330</v>
      </c>
      <c r="D289" s="38">
        <v>0</v>
      </c>
      <c r="E289" s="48"/>
      <c r="F289" s="48"/>
      <c r="G289" t="s">
        <v>39</v>
      </c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s="41" customFormat="1" x14ac:dyDescent="0.25">
      <c r="A290" s="37">
        <v>6820</v>
      </c>
      <c r="B290">
        <v>0</v>
      </c>
      <c r="C290" t="s">
        <v>500</v>
      </c>
      <c r="D290" s="38">
        <v>2000</v>
      </c>
      <c r="E290" s="48">
        <v>62500</v>
      </c>
      <c r="F290" s="48">
        <v>62500</v>
      </c>
      <c r="G290" t="s">
        <v>42</v>
      </c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s="41" customFormat="1" x14ac:dyDescent="0.25">
      <c r="A291" s="37">
        <v>6821</v>
      </c>
      <c r="B291">
        <v>0</v>
      </c>
      <c r="C291" t="s">
        <v>501</v>
      </c>
      <c r="D291" s="38">
        <v>0</v>
      </c>
      <c r="E291" s="48">
        <v>17000</v>
      </c>
      <c r="F291" s="48">
        <v>17000</v>
      </c>
      <c r="G291" t="s">
        <v>42</v>
      </c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s="41" customFormat="1" x14ac:dyDescent="0.25">
      <c r="A292" s="42">
        <v>6822</v>
      </c>
      <c r="B292" s="43">
        <v>0</v>
      </c>
      <c r="C292" s="43" t="s">
        <v>502</v>
      </c>
      <c r="D292" s="38">
        <v>62500</v>
      </c>
      <c r="E292" s="45">
        <v>45000</v>
      </c>
      <c r="F292" s="45">
        <v>45000</v>
      </c>
      <c r="G292" s="43" t="s">
        <v>42</v>
      </c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s="41" customFormat="1" x14ac:dyDescent="0.25">
      <c r="A293" s="37">
        <v>6823</v>
      </c>
      <c r="B293">
        <v>0</v>
      </c>
      <c r="C293" t="s">
        <v>503</v>
      </c>
      <c r="D293" s="38">
        <v>17000</v>
      </c>
      <c r="E293" s="39">
        <v>12200</v>
      </c>
      <c r="F293" s="39">
        <v>12200</v>
      </c>
      <c r="G293" t="s">
        <v>42</v>
      </c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s="41" customFormat="1" x14ac:dyDescent="0.25">
      <c r="A294" s="37">
        <v>6824</v>
      </c>
      <c r="B294">
        <v>0</v>
      </c>
      <c r="C294" t="s">
        <v>504</v>
      </c>
      <c r="D294" s="38">
        <v>45000</v>
      </c>
      <c r="E294" s="48">
        <v>7000</v>
      </c>
      <c r="F294" s="48">
        <v>7000</v>
      </c>
      <c r="G294" t="s">
        <v>42</v>
      </c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s="41" customFormat="1" x14ac:dyDescent="0.25">
      <c r="A295" s="58">
        <v>6832</v>
      </c>
      <c r="B295" s="66"/>
      <c r="C295" s="59" t="s">
        <v>505</v>
      </c>
      <c r="D295" s="38">
        <v>12200</v>
      </c>
      <c r="E295" s="44"/>
      <c r="F295" s="44"/>
      <c r="G295" s="40" t="s">
        <v>42</v>
      </c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s="41" customFormat="1" x14ac:dyDescent="0.25">
      <c r="A296" s="58">
        <v>6833</v>
      </c>
      <c r="B296" s="66"/>
      <c r="C296" s="59" t="s">
        <v>506</v>
      </c>
      <c r="D296" s="38">
        <v>7000</v>
      </c>
      <c r="E296" s="44"/>
      <c r="F296" s="44"/>
      <c r="G296" s="40" t="s">
        <v>42</v>
      </c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s="41" customFormat="1" x14ac:dyDescent="0.25">
      <c r="A297" s="37">
        <v>6834</v>
      </c>
      <c r="B297"/>
      <c r="C297" t="s">
        <v>507</v>
      </c>
      <c r="D297" s="38">
        <v>0</v>
      </c>
      <c r="E297" s="44">
        <v>1000</v>
      </c>
      <c r="F297" s="44">
        <v>1000</v>
      </c>
      <c r="G297" t="s">
        <v>42</v>
      </c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s="41" customFormat="1" x14ac:dyDescent="0.25">
      <c r="A298" s="37">
        <v>6856</v>
      </c>
      <c r="B298">
        <v>0</v>
      </c>
      <c r="C298" t="s">
        <v>508</v>
      </c>
      <c r="D298" s="38">
        <v>0</v>
      </c>
      <c r="E298" s="39">
        <v>200</v>
      </c>
      <c r="F298" s="39">
        <v>200</v>
      </c>
      <c r="G298" t="s">
        <v>42</v>
      </c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s="41" customFormat="1" x14ac:dyDescent="0.25">
      <c r="A299" s="58">
        <v>6857</v>
      </c>
      <c r="B299" s="66"/>
      <c r="C299" s="59" t="s">
        <v>509</v>
      </c>
      <c r="D299" s="38">
        <v>1000</v>
      </c>
      <c r="E299" s="44"/>
      <c r="F299" s="44"/>
      <c r="G299" s="40" t="s">
        <v>42</v>
      </c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s="41" customFormat="1" x14ac:dyDescent="0.25">
      <c r="A300" s="37">
        <v>6860</v>
      </c>
      <c r="B300">
        <v>0</v>
      </c>
      <c r="C300" t="s">
        <v>510</v>
      </c>
      <c r="D300" s="38">
        <v>200</v>
      </c>
      <c r="E300" s="48">
        <v>15000</v>
      </c>
      <c r="F300" s="48">
        <v>15000</v>
      </c>
      <c r="G300" t="s">
        <v>42</v>
      </c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s="54" customFormat="1" x14ac:dyDescent="0.25">
      <c r="A301" s="37">
        <v>6861</v>
      </c>
      <c r="B301">
        <v>0</v>
      </c>
      <c r="C301" t="s">
        <v>511</v>
      </c>
      <c r="D301" s="38">
        <v>0</v>
      </c>
      <c r="E301" s="48"/>
      <c r="F301" s="48"/>
      <c r="G301" t="s">
        <v>42</v>
      </c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</row>
    <row r="302" spans="1:23" s="54" customFormat="1" x14ac:dyDescent="0.25">
      <c r="A302" s="37">
        <v>6862</v>
      </c>
      <c r="B302">
        <v>0</v>
      </c>
      <c r="C302" t="s">
        <v>512</v>
      </c>
      <c r="D302" s="38">
        <v>42000</v>
      </c>
      <c r="E302" s="39">
        <v>60000</v>
      </c>
      <c r="F302" s="39">
        <v>60000</v>
      </c>
      <c r="G302" t="s">
        <v>42</v>
      </c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</row>
    <row r="303" spans="1:23" s="41" customFormat="1" x14ac:dyDescent="0.25">
      <c r="A303" s="37">
        <v>6863</v>
      </c>
      <c r="B303">
        <v>0</v>
      </c>
      <c r="C303" t="s">
        <v>513</v>
      </c>
      <c r="D303" s="38">
        <v>0</v>
      </c>
      <c r="E303" s="44">
        <v>50000</v>
      </c>
      <c r="F303" s="44">
        <v>50000</v>
      </c>
      <c r="G303" t="s">
        <v>42</v>
      </c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s="41" customFormat="1" x14ac:dyDescent="0.25">
      <c r="A304" s="37">
        <v>6870</v>
      </c>
      <c r="B304">
        <v>0</v>
      </c>
      <c r="C304" t="s">
        <v>514</v>
      </c>
      <c r="D304" s="38">
        <v>0</v>
      </c>
      <c r="E304" s="44">
        <v>10000</v>
      </c>
      <c r="F304" s="44">
        <v>10000</v>
      </c>
      <c r="G304" t="s">
        <v>42</v>
      </c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s="41" customFormat="1" ht="30" x14ac:dyDescent="0.25">
      <c r="A305" s="52">
        <v>6871</v>
      </c>
      <c r="B305" s="52">
        <v>0</v>
      </c>
      <c r="C305" s="47" t="s">
        <v>515</v>
      </c>
      <c r="D305" s="38">
        <v>50000</v>
      </c>
      <c r="E305" s="44"/>
      <c r="F305" s="44"/>
      <c r="G305" s="41" t="s">
        <v>42</v>
      </c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s="41" customFormat="1" x14ac:dyDescent="0.25">
      <c r="A306" s="37">
        <v>6890</v>
      </c>
      <c r="B306">
        <v>0</v>
      </c>
      <c r="C306" t="s">
        <v>516</v>
      </c>
      <c r="D306" s="38">
        <v>0</v>
      </c>
      <c r="E306" s="44">
        <v>3000</v>
      </c>
      <c r="F306" s="44">
        <v>3000</v>
      </c>
      <c r="G306" t="s">
        <v>42</v>
      </c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s="41" customFormat="1" x14ac:dyDescent="0.25">
      <c r="A307" s="58">
        <v>6901</v>
      </c>
      <c r="B307" s="66"/>
      <c r="C307" s="59" t="s">
        <v>517</v>
      </c>
      <c r="D307" s="38">
        <v>44858.41</v>
      </c>
      <c r="E307" s="44"/>
      <c r="F307" s="44"/>
      <c r="G307" s="40" t="s">
        <v>42</v>
      </c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s="54" customFormat="1" x14ac:dyDescent="0.25">
      <c r="A308" s="37">
        <v>6902</v>
      </c>
      <c r="B308">
        <v>0</v>
      </c>
      <c r="C308" t="s">
        <v>518</v>
      </c>
      <c r="D308" s="38">
        <v>3000</v>
      </c>
      <c r="E308" s="44">
        <v>400</v>
      </c>
      <c r="F308" s="44">
        <v>4000</v>
      </c>
      <c r="G308" t="s">
        <v>42</v>
      </c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</row>
    <row r="309" spans="1:23" s="41" customFormat="1" x14ac:dyDescent="0.25">
      <c r="A309" s="37">
        <v>6903</v>
      </c>
      <c r="B309">
        <v>0</v>
      </c>
      <c r="C309" t="s">
        <v>519</v>
      </c>
      <c r="D309" s="38">
        <v>0</v>
      </c>
      <c r="E309" s="44">
        <v>2000</v>
      </c>
      <c r="F309" s="44">
        <v>2000</v>
      </c>
      <c r="G309" t="s">
        <v>42</v>
      </c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s="41" customFormat="1" x14ac:dyDescent="0.25">
      <c r="A310" s="37">
        <v>6904</v>
      </c>
      <c r="B310">
        <v>0</v>
      </c>
      <c r="C310" t="s">
        <v>520</v>
      </c>
      <c r="D310" s="38">
        <v>400</v>
      </c>
      <c r="E310" s="44">
        <v>10000</v>
      </c>
      <c r="F310" s="44">
        <v>10000</v>
      </c>
      <c r="G310" t="s">
        <v>42</v>
      </c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s="41" customFormat="1" x14ac:dyDescent="0.25">
      <c r="A311" s="37">
        <v>6905</v>
      </c>
      <c r="B311">
        <v>0</v>
      </c>
      <c r="C311" t="s">
        <v>521</v>
      </c>
      <c r="D311" s="38">
        <v>2000</v>
      </c>
      <c r="E311" s="44">
        <v>1500</v>
      </c>
      <c r="F311" s="44">
        <v>1500</v>
      </c>
      <c r="G311" t="s">
        <v>42</v>
      </c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s="41" customFormat="1" x14ac:dyDescent="0.25">
      <c r="A312" s="37">
        <v>6906</v>
      </c>
      <c r="B312">
        <v>0</v>
      </c>
      <c r="C312" t="s">
        <v>522</v>
      </c>
      <c r="D312" s="38">
        <v>0</v>
      </c>
      <c r="E312" s="44">
        <v>400</v>
      </c>
      <c r="F312" s="44">
        <v>400</v>
      </c>
      <c r="G312" t="s">
        <v>42</v>
      </c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s="41" customFormat="1" x14ac:dyDescent="0.25">
      <c r="A313" s="37">
        <v>6907</v>
      </c>
      <c r="B313">
        <v>0</v>
      </c>
      <c r="C313" t="s">
        <v>523</v>
      </c>
      <c r="D313" s="38">
        <v>1500</v>
      </c>
      <c r="E313" s="39">
        <v>0</v>
      </c>
      <c r="F313" s="39">
        <v>0</v>
      </c>
      <c r="G313" t="s">
        <v>42</v>
      </c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s="54" customFormat="1" x14ac:dyDescent="0.25">
      <c r="A314" s="58">
        <v>6910</v>
      </c>
      <c r="B314" s="66"/>
      <c r="C314" s="59" t="s">
        <v>524</v>
      </c>
      <c r="D314" s="38">
        <v>400</v>
      </c>
      <c r="E314" s="44"/>
      <c r="F314" s="44"/>
      <c r="G314" s="40" t="s">
        <v>42</v>
      </c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</row>
    <row r="315" spans="1:23" s="41" customFormat="1" x14ac:dyDescent="0.25">
      <c r="A315" s="37">
        <v>6950</v>
      </c>
      <c r="B315">
        <v>0</v>
      </c>
      <c r="C315" t="s">
        <v>525</v>
      </c>
      <c r="D315" s="38">
        <v>0</v>
      </c>
      <c r="E315" s="44">
        <v>328000</v>
      </c>
      <c r="F315" s="44">
        <v>328000</v>
      </c>
      <c r="G315" t="s">
        <v>42</v>
      </c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s="41" customFormat="1" x14ac:dyDescent="0.25">
      <c r="A316" s="37">
        <v>6961</v>
      </c>
      <c r="B316">
        <v>0</v>
      </c>
      <c r="C316" t="s">
        <v>526</v>
      </c>
      <c r="D316" s="38">
        <v>0</v>
      </c>
      <c r="E316" s="44">
        <v>25000</v>
      </c>
      <c r="F316" s="44">
        <v>25000</v>
      </c>
      <c r="G316" t="s">
        <v>42</v>
      </c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s="41" customFormat="1" x14ac:dyDescent="0.25">
      <c r="A317" s="58">
        <v>7008</v>
      </c>
      <c r="B317" s="66"/>
      <c r="C317" s="59" t="s">
        <v>527</v>
      </c>
      <c r="D317" s="38">
        <v>363626</v>
      </c>
      <c r="E317" s="44"/>
      <c r="F317" s="44"/>
      <c r="G317" s="40" t="s">
        <v>42</v>
      </c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s="41" customFormat="1" x14ac:dyDescent="0.25">
      <c r="A318" s="58">
        <v>7009</v>
      </c>
      <c r="B318" s="66"/>
      <c r="C318" s="59" t="s">
        <v>528</v>
      </c>
      <c r="D318" s="38">
        <v>25000</v>
      </c>
      <c r="E318" s="44"/>
      <c r="F318" s="44"/>
      <c r="G318" s="40" t="s">
        <v>42</v>
      </c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s="41" customFormat="1" x14ac:dyDescent="0.25">
      <c r="A319" s="37">
        <v>7020</v>
      </c>
      <c r="B319">
        <v>0</v>
      </c>
      <c r="C319" t="s">
        <v>529</v>
      </c>
      <c r="D319" s="38">
        <v>0</v>
      </c>
      <c r="E319" s="44">
        <v>2500</v>
      </c>
      <c r="F319" s="44">
        <v>25500</v>
      </c>
      <c r="G319" t="s">
        <v>42</v>
      </c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s="41" customFormat="1" x14ac:dyDescent="0.25">
      <c r="A320" s="37">
        <v>7193</v>
      </c>
      <c r="B320">
        <v>0</v>
      </c>
      <c r="C320" t="s">
        <v>530</v>
      </c>
      <c r="D320" s="38">
        <v>0</v>
      </c>
      <c r="E320" s="44">
        <v>2500</v>
      </c>
      <c r="F320" s="44">
        <v>2500</v>
      </c>
      <c r="G320" t="s">
        <v>42</v>
      </c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3" s="41" customFormat="1" x14ac:dyDescent="0.25">
      <c r="A321" s="37">
        <v>7194</v>
      </c>
      <c r="B321">
        <v>0</v>
      </c>
      <c r="C321" t="s">
        <v>531</v>
      </c>
      <c r="D321" s="38">
        <v>2500</v>
      </c>
      <c r="E321" s="44">
        <v>5000</v>
      </c>
      <c r="F321" s="44">
        <v>5000</v>
      </c>
      <c r="G321" t="s">
        <v>42</v>
      </c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3" s="41" customFormat="1" x14ac:dyDescent="0.25">
      <c r="A322" s="42">
        <v>7195</v>
      </c>
      <c r="B322">
        <v>0</v>
      </c>
      <c r="C322" t="s">
        <v>532</v>
      </c>
      <c r="D322" s="38">
        <v>2500</v>
      </c>
      <c r="E322" s="44">
        <v>3000</v>
      </c>
      <c r="F322" s="44">
        <v>3000</v>
      </c>
      <c r="G322" t="s">
        <v>19</v>
      </c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3" s="41" customFormat="1" x14ac:dyDescent="0.25">
      <c r="A323" s="42">
        <v>7198</v>
      </c>
      <c r="B323" s="43">
        <v>0</v>
      </c>
      <c r="C323" s="43" t="s">
        <v>533</v>
      </c>
      <c r="D323" s="38">
        <v>5000</v>
      </c>
      <c r="E323" s="44">
        <v>1500</v>
      </c>
      <c r="F323" s="44">
        <v>1500</v>
      </c>
      <c r="G323" s="43" t="s">
        <v>42</v>
      </c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3" s="41" customFormat="1" x14ac:dyDescent="0.25">
      <c r="A324" s="58">
        <v>7199</v>
      </c>
      <c r="B324" s="66"/>
      <c r="C324" s="10" t="s">
        <v>534</v>
      </c>
      <c r="D324" s="38">
        <v>3000</v>
      </c>
      <c r="E324" s="44"/>
      <c r="F324" s="44"/>
      <c r="G324" s="40" t="s">
        <v>42</v>
      </c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3" s="41" customFormat="1" x14ac:dyDescent="0.25">
      <c r="A325" s="42">
        <v>7200</v>
      </c>
      <c r="B325" s="43">
        <v>0</v>
      </c>
      <c r="C325" s="71" t="s">
        <v>535</v>
      </c>
      <c r="D325" s="38">
        <v>1500</v>
      </c>
      <c r="E325" s="44"/>
      <c r="F325" s="44"/>
      <c r="G325" s="43" t="s">
        <v>42</v>
      </c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3" s="41" customFormat="1" x14ac:dyDescent="0.25">
      <c r="A326" s="58">
        <v>7201</v>
      </c>
      <c r="B326" s="46"/>
      <c r="C326" s="10" t="s">
        <v>536</v>
      </c>
      <c r="D326" s="38">
        <v>48087</v>
      </c>
      <c r="E326" s="44"/>
      <c r="F326" s="44"/>
      <c r="G326" s="41" t="s">
        <v>42</v>
      </c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3" s="41" customFormat="1" x14ac:dyDescent="0.25">
      <c r="A327" s="58">
        <v>7202</v>
      </c>
      <c r="B327" s="66"/>
      <c r="C327" s="72" t="s">
        <v>537</v>
      </c>
      <c r="D327" s="38">
        <v>0</v>
      </c>
      <c r="E327" s="44"/>
      <c r="F327" s="44"/>
      <c r="G327" s="40" t="s">
        <v>91</v>
      </c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3" s="41" customFormat="1" x14ac:dyDescent="0.25">
      <c r="A328" s="52">
        <v>7203</v>
      </c>
      <c r="B328" s="46">
        <v>0</v>
      </c>
      <c r="C328" s="47" t="s">
        <v>538</v>
      </c>
      <c r="D328" s="38">
        <v>110504.74</v>
      </c>
      <c r="E328" s="48"/>
      <c r="F328" s="48"/>
      <c r="G328" s="41" t="s">
        <v>19</v>
      </c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3" s="41" customFormat="1" x14ac:dyDescent="0.25">
      <c r="A329" s="37">
        <v>7206</v>
      </c>
      <c r="B329">
        <v>0</v>
      </c>
      <c r="C329" t="s">
        <v>539</v>
      </c>
      <c r="D329" s="38">
        <v>0</v>
      </c>
      <c r="E329" s="44">
        <v>1000</v>
      </c>
      <c r="F329" s="44">
        <v>1000</v>
      </c>
      <c r="G329" t="s">
        <v>42</v>
      </c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3" s="41" customFormat="1" x14ac:dyDescent="0.25">
      <c r="A330" s="37">
        <v>7208</v>
      </c>
      <c r="B330">
        <v>0</v>
      </c>
      <c r="C330" t="s">
        <v>540</v>
      </c>
      <c r="D330" s="38">
        <v>30267.83</v>
      </c>
      <c r="E330" s="44">
        <v>80000</v>
      </c>
      <c r="F330" s="44">
        <v>80000</v>
      </c>
      <c r="G330" t="s">
        <v>42</v>
      </c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3" s="41" customFormat="1" x14ac:dyDescent="0.25">
      <c r="A331" s="37">
        <v>7211</v>
      </c>
      <c r="B331">
        <v>0</v>
      </c>
      <c r="C331" t="s">
        <v>541</v>
      </c>
      <c r="D331" s="38">
        <v>1000</v>
      </c>
      <c r="E331" s="44">
        <v>9100</v>
      </c>
      <c r="F331" s="44">
        <v>9100</v>
      </c>
      <c r="G331" t="s">
        <v>42</v>
      </c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1:23" s="41" customFormat="1" x14ac:dyDescent="0.25">
      <c r="A332" s="42">
        <v>7260</v>
      </c>
      <c r="B332" s="43">
        <v>0</v>
      </c>
      <c r="C332" s="43" t="s">
        <v>542</v>
      </c>
      <c r="D332" s="38">
        <v>80000</v>
      </c>
      <c r="E332" s="45">
        <v>95000</v>
      </c>
      <c r="F332" s="45">
        <v>95000</v>
      </c>
      <c r="G332" s="43" t="s">
        <v>47</v>
      </c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1:23" s="41" customFormat="1" x14ac:dyDescent="0.25">
      <c r="A333" s="37">
        <v>7261</v>
      </c>
      <c r="B333">
        <v>0</v>
      </c>
      <c r="C333" t="s">
        <v>543</v>
      </c>
      <c r="D333" s="38">
        <v>9100</v>
      </c>
      <c r="E333" s="44">
        <v>27000</v>
      </c>
      <c r="F333" s="44">
        <v>27000</v>
      </c>
      <c r="G333" t="s">
        <v>47</v>
      </c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s="41" customFormat="1" x14ac:dyDescent="0.25">
      <c r="A334" s="37">
        <v>7280</v>
      </c>
      <c r="B334">
        <v>0</v>
      </c>
      <c r="C334" t="s">
        <v>544</v>
      </c>
      <c r="D334" s="38">
        <v>95000</v>
      </c>
      <c r="E334" s="44">
        <v>3500</v>
      </c>
      <c r="F334" s="44">
        <v>3500</v>
      </c>
      <c r="G334" t="s">
        <v>47</v>
      </c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s="41" customFormat="1" x14ac:dyDescent="0.25">
      <c r="A335" s="42">
        <v>7300</v>
      </c>
      <c r="B335" s="43">
        <v>0</v>
      </c>
      <c r="C335" s="43" t="s">
        <v>545</v>
      </c>
      <c r="D335" s="38">
        <v>27000</v>
      </c>
      <c r="E335" s="44">
        <v>3500</v>
      </c>
      <c r="F335" s="44">
        <v>3500</v>
      </c>
      <c r="G335" s="43" t="s">
        <v>47</v>
      </c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s="41" customFormat="1" x14ac:dyDescent="0.25">
      <c r="A336" s="37">
        <v>7312</v>
      </c>
      <c r="B336">
        <v>0</v>
      </c>
      <c r="C336" t="s">
        <v>546</v>
      </c>
      <c r="D336" s="38">
        <v>3500</v>
      </c>
      <c r="E336" s="44">
        <v>12000</v>
      </c>
      <c r="F336" s="44">
        <v>12000</v>
      </c>
      <c r="G336" t="s">
        <v>47</v>
      </c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s="41" customFormat="1" x14ac:dyDescent="0.25">
      <c r="A337" s="37">
        <v>7315</v>
      </c>
      <c r="B337">
        <v>0</v>
      </c>
      <c r="C337" t="s">
        <v>547</v>
      </c>
      <c r="D337" s="38">
        <v>3500</v>
      </c>
      <c r="E337" s="44">
        <v>7500</v>
      </c>
      <c r="F337" s="44">
        <v>7500</v>
      </c>
      <c r="G337" t="s">
        <v>47</v>
      </c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1:23" s="41" customFormat="1" x14ac:dyDescent="0.25">
      <c r="A338" s="63">
        <v>7325</v>
      </c>
      <c r="B338" s="36">
        <v>0</v>
      </c>
      <c r="C338" s="36" t="s">
        <v>548</v>
      </c>
      <c r="D338" s="38">
        <v>14500</v>
      </c>
      <c r="E338" s="44">
        <v>26000</v>
      </c>
      <c r="F338" s="44">
        <v>26000</v>
      </c>
      <c r="G338" s="36" t="s">
        <v>47</v>
      </c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1:23" s="41" customFormat="1" x14ac:dyDescent="0.25">
      <c r="A339" s="37">
        <v>7330</v>
      </c>
      <c r="B339">
        <v>0</v>
      </c>
      <c r="C339" t="s">
        <v>549</v>
      </c>
      <c r="D339" s="38">
        <v>7500</v>
      </c>
      <c r="E339" s="39">
        <v>10000</v>
      </c>
      <c r="F339" s="39">
        <v>10000</v>
      </c>
      <c r="G339" t="s">
        <v>47</v>
      </c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1:23" s="41" customFormat="1" x14ac:dyDescent="0.25">
      <c r="A340" s="37">
        <v>7335</v>
      </c>
      <c r="B340">
        <v>0</v>
      </c>
      <c r="C340" t="s">
        <v>550</v>
      </c>
      <c r="D340" s="38">
        <v>26000</v>
      </c>
      <c r="E340" s="44">
        <v>9000</v>
      </c>
      <c r="F340" s="44">
        <v>9000</v>
      </c>
      <c r="G340" t="s">
        <v>47</v>
      </c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1:23" s="41" customFormat="1" x14ac:dyDescent="0.25">
      <c r="A341" s="42">
        <v>7336</v>
      </c>
      <c r="B341" s="43">
        <v>0</v>
      </c>
      <c r="C341" s="43" t="s">
        <v>551</v>
      </c>
      <c r="D341" s="38">
        <v>10000</v>
      </c>
      <c r="E341" s="44">
        <v>1000</v>
      </c>
      <c r="F341" s="44">
        <v>1000</v>
      </c>
      <c r="G341" s="43" t="s">
        <v>47</v>
      </c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1:23" s="41" customFormat="1" x14ac:dyDescent="0.25">
      <c r="A342" s="57">
        <v>7337</v>
      </c>
      <c r="B342" s="36">
        <v>0</v>
      </c>
      <c r="C342" s="36" t="s">
        <v>552</v>
      </c>
      <c r="D342" s="38">
        <v>9000</v>
      </c>
      <c r="E342" s="44"/>
      <c r="F342" s="44"/>
      <c r="G342" s="36" t="s">
        <v>47</v>
      </c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1:23" s="41" customFormat="1" x14ac:dyDescent="0.25">
      <c r="A343" s="37">
        <v>7420</v>
      </c>
      <c r="B343">
        <v>0</v>
      </c>
      <c r="C343" t="s">
        <v>553</v>
      </c>
      <c r="D343" s="38">
        <v>1000</v>
      </c>
      <c r="E343" s="44">
        <v>200000</v>
      </c>
      <c r="F343" s="44">
        <v>200000</v>
      </c>
      <c r="G343" t="s">
        <v>47</v>
      </c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1:23" s="41" customFormat="1" x14ac:dyDescent="0.25">
      <c r="A344" s="63">
        <v>7430</v>
      </c>
      <c r="B344" s="36">
        <v>0</v>
      </c>
      <c r="C344" s="36" t="s">
        <v>554</v>
      </c>
      <c r="D344" s="38">
        <v>12000</v>
      </c>
      <c r="E344" s="44">
        <v>18000</v>
      </c>
      <c r="F344" s="44">
        <v>18000</v>
      </c>
      <c r="G344" s="36" t="s">
        <v>47</v>
      </c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1:23" s="41" customFormat="1" x14ac:dyDescent="0.25">
      <c r="A345" s="42">
        <v>7450</v>
      </c>
      <c r="B345">
        <v>0</v>
      </c>
      <c r="C345" t="s">
        <v>555</v>
      </c>
      <c r="D345" s="38">
        <v>200000</v>
      </c>
      <c r="E345" s="44"/>
      <c r="F345" s="44"/>
      <c r="G345" t="s">
        <v>47</v>
      </c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1:23" s="41" customFormat="1" x14ac:dyDescent="0.25">
      <c r="A346" s="37">
        <v>7452</v>
      </c>
      <c r="B346">
        <v>0</v>
      </c>
      <c r="C346" t="s">
        <v>556</v>
      </c>
      <c r="D346" s="38">
        <v>22000</v>
      </c>
      <c r="E346" s="39">
        <v>8100</v>
      </c>
      <c r="F346" s="39">
        <v>8100</v>
      </c>
      <c r="G346" t="s">
        <v>47</v>
      </c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1:23" s="41" customFormat="1" x14ac:dyDescent="0.25">
      <c r="A347" s="37">
        <v>8560</v>
      </c>
      <c r="B347">
        <v>0</v>
      </c>
      <c r="C347" t="s">
        <v>557</v>
      </c>
      <c r="D347" s="38">
        <v>0</v>
      </c>
      <c r="E347" s="49">
        <v>18000</v>
      </c>
      <c r="F347" s="49">
        <v>18000</v>
      </c>
      <c r="G347" t="s">
        <v>47</v>
      </c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1:23" s="41" customFormat="1" x14ac:dyDescent="0.25">
      <c r="A348" s="63">
        <v>8561</v>
      </c>
      <c r="B348" s="36">
        <v>0</v>
      </c>
      <c r="C348" s="36" t="s">
        <v>558</v>
      </c>
      <c r="D348" s="38">
        <v>8100</v>
      </c>
      <c r="E348" s="44">
        <v>9000</v>
      </c>
      <c r="F348" s="44">
        <v>9000</v>
      </c>
      <c r="G348" s="36" t="s">
        <v>47</v>
      </c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1:23" s="41" customFormat="1" x14ac:dyDescent="0.25">
      <c r="A349" s="42">
        <v>8562</v>
      </c>
      <c r="B349">
        <v>0</v>
      </c>
      <c r="C349" t="s">
        <v>559</v>
      </c>
      <c r="D349" s="38">
        <v>18000</v>
      </c>
      <c r="E349" s="39"/>
      <c r="F349" s="39"/>
      <c r="G349" t="s">
        <v>47</v>
      </c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1:23" s="41" customFormat="1" ht="30" x14ac:dyDescent="0.25">
      <c r="A350" s="52">
        <v>8563</v>
      </c>
      <c r="B350" s="52">
        <v>0</v>
      </c>
      <c r="C350" s="47" t="s">
        <v>560</v>
      </c>
      <c r="D350" s="38">
        <v>9000</v>
      </c>
      <c r="E350" s="60">
        <v>0</v>
      </c>
      <c r="F350" s="60">
        <v>0</v>
      </c>
      <c r="G350" s="41" t="s">
        <v>47</v>
      </c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1:23" s="41" customFormat="1" ht="30" x14ac:dyDescent="0.25">
      <c r="A351" s="52">
        <v>8564</v>
      </c>
      <c r="B351" s="52">
        <v>0</v>
      </c>
      <c r="C351" s="47" t="s">
        <v>561</v>
      </c>
      <c r="D351" s="38">
        <v>0</v>
      </c>
      <c r="E351" s="60"/>
      <c r="F351" s="60"/>
      <c r="G351" s="41" t="s">
        <v>23</v>
      </c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1:23" s="41" customFormat="1" ht="45" x14ac:dyDescent="0.25">
      <c r="A352" s="52">
        <v>8565</v>
      </c>
      <c r="B352" s="52">
        <v>0</v>
      </c>
      <c r="C352" s="47" t="s">
        <v>562</v>
      </c>
      <c r="D352" s="38">
        <v>0</v>
      </c>
      <c r="E352" s="60">
        <v>25500</v>
      </c>
      <c r="F352" s="60">
        <v>0</v>
      </c>
      <c r="G352" s="41" t="s">
        <v>47</v>
      </c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1:23" s="41" customFormat="1" ht="30" x14ac:dyDescent="0.25">
      <c r="A353" s="58">
        <v>8566</v>
      </c>
      <c r="B353" s="52">
        <v>0</v>
      </c>
      <c r="C353" s="47" t="s">
        <v>563</v>
      </c>
      <c r="D353" s="38">
        <v>7747.84</v>
      </c>
      <c r="E353" s="60"/>
      <c r="F353" s="60"/>
      <c r="G353" t="s">
        <v>39</v>
      </c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1:23" s="41" customFormat="1" x14ac:dyDescent="0.25">
      <c r="A354" s="37">
        <v>8572</v>
      </c>
      <c r="B354">
        <v>0</v>
      </c>
      <c r="C354" t="s">
        <v>564</v>
      </c>
      <c r="D354" s="38">
        <v>77497.440000000002</v>
      </c>
      <c r="E354" s="44">
        <v>120000</v>
      </c>
      <c r="F354" s="44">
        <v>120000</v>
      </c>
      <c r="G354" t="s">
        <v>23</v>
      </c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1:23" s="41" customFormat="1" x14ac:dyDescent="0.25">
      <c r="A355" s="37">
        <v>8800</v>
      </c>
      <c r="B355">
        <v>0</v>
      </c>
      <c r="C355" t="s">
        <v>565</v>
      </c>
      <c r="D355" s="38">
        <v>0</v>
      </c>
      <c r="E355" s="39">
        <v>275000</v>
      </c>
      <c r="F355" s="39">
        <v>275000</v>
      </c>
      <c r="G355" t="s">
        <v>23</v>
      </c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1:23" s="41" customFormat="1" x14ac:dyDescent="0.25">
      <c r="A356" s="37">
        <v>8802</v>
      </c>
      <c r="B356">
        <v>0</v>
      </c>
      <c r="C356" t="s">
        <v>566</v>
      </c>
      <c r="D356" s="38">
        <v>59542.71</v>
      </c>
      <c r="E356" s="39">
        <v>65500</v>
      </c>
      <c r="F356" s="39">
        <v>65500</v>
      </c>
      <c r="G356" t="s">
        <v>23</v>
      </c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1:23" s="41" customFormat="1" x14ac:dyDescent="0.25">
      <c r="A357" s="37">
        <v>8805</v>
      </c>
      <c r="B357">
        <v>0</v>
      </c>
      <c r="C357" t="s">
        <v>567</v>
      </c>
      <c r="D357" s="38">
        <v>120000</v>
      </c>
      <c r="E357" s="39">
        <v>23500</v>
      </c>
      <c r="F357" s="39">
        <v>23500</v>
      </c>
      <c r="G357" t="s">
        <v>23</v>
      </c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1:23" s="41" customFormat="1" x14ac:dyDescent="0.25">
      <c r="A358" s="37">
        <v>8810</v>
      </c>
      <c r="B358">
        <v>0</v>
      </c>
      <c r="C358" t="s">
        <v>568</v>
      </c>
      <c r="D358" s="38">
        <v>275000</v>
      </c>
      <c r="E358" s="44">
        <v>11000</v>
      </c>
      <c r="F358" s="44">
        <v>11000</v>
      </c>
      <c r="G358" t="s">
        <v>23</v>
      </c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1:23" s="41" customFormat="1" x14ac:dyDescent="0.25">
      <c r="A359" s="37">
        <v>8811</v>
      </c>
      <c r="B359">
        <v>0</v>
      </c>
      <c r="C359" t="s">
        <v>569</v>
      </c>
      <c r="D359" s="38">
        <v>65500</v>
      </c>
      <c r="E359" s="39">
        <v>2050</v>
      </c>
      <c r="F359" s="39">
        <v>2050</v>
      </c>
      <c r="G359" t="s">
        <v>23</v>
      </c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1:23" s="41" customFormat="1" x14ac:dyDescent="0.25">
      <c r="A360" s="37">
        <v>8812</v>
      </c>
      <c r="B360">
        <v>0</v>
      </c>
      <c r="C360" t="s">
        <v>570</v>
      </c>
      <c r="D360" s="38">
        <v>23500</v>
      </c>
      <c r="E360" s="39">
        <v>200</v>
      </c>
      <c r="F360" s="39">
        <v>200</v>
      </c>
      <c r="G360" t="s">
        <v>23</v>
      </c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1:23" s="41" customFormat="1" x14ac:dyDescent="0.25">
      <c r="A361" s="37">
        <v>9075</v>
      </c>
      <c r="B361">
        <v>0</v>
      </c>
      <c r="C361" t="s">
        <v>571</v>
      </c>
      <c r="D361" s="38">
        <v>11000</v>
      </c>
      <c r="E361" s="44">
        <v>13000</v>
      </c>
      <c r="F361" s="44">
        <v>13000</v>
      </c>
      <c r="G361" t="s">
        <v>23</v>
      </c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1:23" s="41" customFormat="1" x14ac:dyDescent="0.25">
      <c r="A362" s="37">
        <v>9080</v>
      </c>
      <c r="B362">
        <v>0</v>
      </c>
      <c r="C362" t="s">
        <v>572</v>
      </c>
      <c r="D362" s="38">
        <v>2050</v>
      </c>
      <c r="E362" s="44">
        <v>4500</v>
      </c>
      <c r="F362" s="44">
        <v>4500</v>
      </c>
      <c r="G362" t="s">
        <v>23</v>
      </c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1:23" s="41" customFormat="1" x14ac:dyDescent="0.25">
      <c r="A363" s="37">
        <v>9101</v>
      </c>
      <c r="B363">
        <v>0</v>
      </c>
      <c r="C363" t="s">
        <v>573</v>
      </c>
      <c r="D363" s="38">
        <v>200</v>
      </c>
      <c r="E363" s="44">
        <v>100000</v>
      </c>
      <c r="F363" s="44">
        <v>100000</v>
      </c>
      <c r="G363" t="s">
        <v>23</v>
      </c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1:23" s="41" customFormat="1" x14ac:dyDescent="0.25">
      <c r="A364" s="42">
        <v>9102</v>
      </c>
      <c r="B364">
        <v>0</v>
      </c>
      <c r="C364" t="s">
        <v>574</v>
      </c>
      <c r="D364" s="38">
        <v>6000</v>
      </c>
      <c r="E364" s="44"/>
      <c r="F364" s="44"/>
      <c r="G364" t="s">
        <v>23</v>
      </c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1:23" s="41" customFormat="1" x14ac:dyDescent="0.25">
      <c r="A365" s="37">
        <v>9180</v>
      </c>
      <c r="B365">
        <v>0</v>
      </c>
      <c r="C365" t="s">
        <v>575</v>
      </c>
      <c r="D365" s="38">
        <v>13000</v>
      </c>
      <c r="E365" s="39">
        <v>22000</v>
      </c>
      <c r="F365" s="39">
        <v>22000</v>
      </c>
      <c r="G365" t="s">
        <v>23</v>
      </c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1:23" s="54" customFormat="1" x14ac:dyDescent="0.25">
      <c r="A366" s="37">
        <v>9255</v>
      </c>
      <c r="B366">
        <v>0</v>
      </c>
      <c r="C366" t="s">
        <v>576</v>
      </c>
      <c r="D366" s="38">
        <v>4500</v>
      </c>
      <c r="E366" s="39">
        <v>25000</v>
      </c>
      <c r="F366" s="39">
        <v>25000</v>
      </c>
      <c r="G366" t="s">
        <v>23</v>
      </c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</row>
    <row r="367" spans="1:23" s="41" customFormat="1" x14ac:dyDescent="0.25">
      <c r="A367" s="37">
        <v>9261</v>
      </c>
      <c r="B367">
        <v>0</v>
      </c>
      <c r="C367" t="s">
        <v>577</v>
      </c>
      <c r="D367" s="38">
        <v>100000</v>
      </c>
      <c r="E367" s="44">
        <v>10000</v>
      </c>
      <c r="F367" s="44">
        <v>10000</v>
      </c>
      <c r="G367" t="s">
        <v>23</v>
      </c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1:23" s="41" customFormat="1" x14ac:dyDescent="0.25">
      <c r="A368" s="37">
        <v>9264</v>
      </c>
      <c r="B368">
        <v>0</v>
      </c>
      <c r="C368" t="s">
        <v>578</v>
      </c>
      <c r="D368" s="38">
        <v>0</v>
      </c>
      <c r="E368" s="48">
        <v>8000</v>
      </c>
      <c r="F368" s="48">
        <v>8000</v>
      </c>
      <c r="G368" t="s">
        <v>23</v>
      </c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1:23" s="41" customFormat="1" x14ac:dyDescent="0.25">
      <c r="A369" s="42">
        <v>9685</v>
      </c>
      <c r="B369" s="43">
        <v>0</v>
      </c>
      <c r="C369" s="43" t="s">
        <v>579</v>
      </c>
      <c r="D369" s="38">
        <v>22000</v>
      </c>
      <c r="E369" s="48">
        <v>10000</v>
      </c>
      <c r="F369" s="48">
        <v>10000</v>
      </c>
      <c r="G369" s="43" t="s">
        <v>47</v>
      </c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1:23" s="41" customFormat="1" x14ac:dyDescent="0.25">
      <c r="A370" s="37">
        <v>9686</v>
      </c>
      <c r="B370">
        <v>0</v>
      </c>
      <c r="C370" t="s">
        <v>580</v>
      </c>
      <c r="D370" s="38">
        <v>25000</v>
      </c>
      <c r="E370" s="48">
        <v>8000</v>
      </c>
      <c r="F370" s="48">
        <v>8000</v>
      </c>
      <c r="G370" t="s">
        <v>47</v>
      </c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1:23" s="41" customFormat="1" x14ac:dyDescent="0.25">
      <c r="A371" s="37">
        <v>9690</v>
      </c>
      <c r="B371">
        <v>0</v>
      </c>
      <c r="C371" t="s">
        <v>581</v>
      </c>
      <c r="D371" s="38">
        <v>10000</v>
      </c>
      <c r="E371" s="48">
        <v>48000</v>
      </c>
      <c r="F371" s="48">
        <v>48000</v>
      </c>
      <c r="G371" t="s">
        <v>47</v>
      </c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1:23" s="41" customFormat="1" x14ac:dyDescent="0.25">
      <c r="A372" s="42">
        <v>9691</v>
      </c>
      <c r="B372">
        <v>0</v>
      </c>
      <c r="C372" s="43" t="s">
        <v>582</v>
      </c>
      <c r="D372" s="38">
        <v>8000</v>
      </c>
      <c r="E372" s="48"/>
      <c r="F372" s="48"/>
      <c r="G372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1:23" s="41" customFormat="1" x14ac:dyDescent="0.25">
      <c r="A373" s="37">
        <v>9692</v>
      </c>
      <c r="B373">
        <v>0</v>
      </c>
      <c r="C373" t="s">
        <v>583</v>
      </c>
      <c r="D373" s="38">
        <v>5000</v>
      </c>
      <c r="E373" s="48">
        <v>0</v>
      </c>
      <c r="F373" s="48">
        <v>0</v>
      </c>
      <c r="G373" t="s">
        <v>47</v>
      </c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1:23" s="41" customFormat="1" x14ac:dyDescent="0.25">
      <c r="A374" s="42">
        <v>9693</v>
      </c>
      <c r="B374" s="43">
        <v>0</v>
      </c>
      <c r="C374" s="43" t="s">
        <v>584</v>
      </c>
      <c r="D374" s="38">
        <v>15524.61</v>
      </c>
      <c r="E374" s="48">
        <v>100000</v>
      </c>
      <c r="F374" s="48">
        <v>100000</v>
      </c>
      <c r="G374" s="43" t="s">
        <v>47</v>
      </c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1:23" s="41" customFormat="1" x14ac:dyDescent="0.25">
      <c r="A375" s="37">
        <v>9696</v>
      </c>
      <c r="B375">
        <v>0</v>
      </c>
      <c r="C375" t="s">
        <v>585</v>
      </c>
      <c r="D375" s="38">
        <v>35000</v>
      </c>
      <c r="E375" s="48"/>
      <c r="F375" s="48"/>
      <c r="G375" t="s">
        <v>39</v>
      </c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1:23" s="41" customFormat="1" x14ac:dyDescent="0.25">
      <c r="A376" s="37">
        <v>9697</v>
      </c>
      <c r="B376">
        <v>0</v>
      </c>
      <c r="C376" t="s">
        <v>586</v>
      </c>
      <c r="D376" s="38">
        <v>0</v>
      </c>
      <c r="E376" s="48">
        <v>20000</v>
      </c>
      <c r="F376" s="48">
        <v>20000</v>
      </c>
      <c r="G376" t="s">
        <v>47</v>
      </c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1:23" s="41" customFormat="1" x14ac:dyDescent="0.25">
      <c r="A377" s="37">
        <v>9698</v>
      </c>
      <c r="B377">
        <v>0</v>
      </c>
      <c r="C377" t="s">
        <v>587</v>
      </c>
      <c r="D377" s="38">
        <v>381548</v>
      </c>
      <c r="E377" s="48"/>
      <c r="F377" s="48"/>
      <c r="G377" t="s">
        <v>47</v>
      </c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1:23" s="41" customFormat="1" x14ac:dyDescent="0.25">
      <c r="A378" s="37">
        <v>9700</v>
      </c>
      <c r="B378">
        <v>0</v>
      </c>
      <c r="C378" t="s">
        <v>588</v>
      </c>
      <c r="D378" s="38">
        <v>177520.56</v>
      </c>
      <c r="E378" s="48">
        <v>6000</v>
      </c>
      <c r="F378" s="48">
        <v>6000</v>
      </c>
      <c r="G378" t="s">
        <v>47</v>
      </c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1:23" s="41" customFormat="1" x14ac:dyDescent="0.25">
      <c r="A379" s="37">
        <v>9702</v>
      </c>
      <c r="B379">
        <v>0</v>
      </c>
      <c r="C379" t="s">
        <v>589</v>
      </c>
      <c r="D379" s="38">
        <v>0</v>
      </c>
      <c r="E379" s="48">
        <v>5000</v>
      </c>
      <c r="F379" s="48">
        <v>5000</v>
      </c>
      <c r="G379" t="s">
        <v>47</v>
      </c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1:23" s="41" customFormat="1" x14ac:dyDescent="0.25">
      <c r="A380" s="42">
        <v>9710</v>
      </c>
      <c r="B380" s="43">
        <v>0</v>
      </c>
      <c r="C380" s="43" t="s">
        <v>590</v>
      </c>
      <c r="D380" s="38">
        <v>55000</v>
      </c>
      <c r="E380" s="44">
        <v>10000</v>
      </c>
      <c r="F380" s="44">
        <v>10000</v>
      </c>
      <c r="G380" s="43" t="s">
        <v>47</v>
      </c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1:23" s="41" customFormat="1" x14ac:dyDescent="0.25">
      <c r="A381" s="37">
        <v>9713</v>
      </c>
      <c r="B381">
        <v>0</v>
      </c>
      <c r="C381" s="73" t="s">
        <v>591</v>
      </c>
      <c r="D381" s="38">
        <v>0</v>
      </c>
      <c r="E381" s="44"/>
      <c r="F381" s="44"/>
      <c r="G381" t="s">
        <v>47</v>
      </c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1:23" s="41" customFormat="1" x14ac:dyDescent="0.25">
      <c r="A382" s="37">
        <v>9714</v>
      </c>
      <c r="B382">
        <v>0</v>
      </c>
      <c r="C382" t="s">
        <v>592</v>
      </c>
      <c r="D382" s="38">
        <v>6000</v>
      </c>
      <c r="E382" s="44"/>
      <c r="F382" s="44"/>
      <c r="G382" t="s">
        <v>47</v>
      </c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1:23" s="41" customFormat="1" x14ac:dyDescent="0.25">
      <c r="A383" s="37">
        <v>9715</v>
      </c>
      <c r="B383">
        <v>0</v>
      </c>
      <c r="C383" t="s">
        <v>593</v>
      </c>
      <c r="D383" s="38">
        <v>5000</v>
      </c>
      <c r="E383" s="44"/>
      <c r="F383" s="44"/>
      <c r="G383" t="s">
        <v>47</v>
      </c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1:23" s="41" customFormat="1" x14ac:dyDescent="0.25">
      <c r="A384" s="37">
        <v>9716</v>
      </c>
      <c r="B384">
        <v>0</v>
      </c>
      <c r="C384" t="s">
        <v>594</v>
      </c>
      <c r="D384" s="38">
        <v>10000</v>
      </c>
      <c r="E384" s="44">
        <v>0</v>
      </c>
      <c r="F384" s="44">
        <v>0</v>
      </c>
      <c r="G384" t="s">
        <v>47</v>
      </c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1:23" s="41" customFormat="1" x14ac:dyDescent="0.25">
      <c r="A385" s="37">
        <v>9717</v>
      </c>
      <c r="B385">
        <v>0</v>
      </c>
      <c r="C385" t="s">
        <v>595</v>
      </c>
      <c r="D385" s="38">
        <v>428715</v>
      </c>
      <c r="E385" s="44"/>
      <c r="F385" s="44"/>
      <c r="G385" t="s">
        <v>47</v>
      </c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1:23" s="41" customFormat="1" x14ac:dyDescent="0.25">
      <c r="A386" s="37">
        <v>9719</v>
      </c>
      <c r="B386">
        <v>0</v>
      </c>
      <c r="C386" t="s">
        <v>596</v>
      </c>
      <c r="D386" s="38">
        <v>80000</v>
      </c>
      <c r="E386" s="44"/>
      <c r="F386" s="44"/>
      <c r="G386" t="s">
        <v>47</v>
      </c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1:23" s="41" customFormat="1" x14ac:dyDescent="0.25">
      <c r="A387" s="37">
        <v>9722</v>
      </c>
      <c r="B387">
        <v>0</v>
      </c>
      <c r="C387" t="s">
        <v>597</v>
      </c>
      <c r="D387" s="38">
        <v>0</v>
      </c>
      <c r="E387" s="44"/>
      <c r="F387" s="44"/>
      <c r="G387" t="s">
        <v>47</v>
      </c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1:23" s="41" customFormat="1" x14ac:dyDescent="0.25">
      <c r="A388" s="37">
        <v>9723</v>
      </c>
      <c r="B388">
        <v>0</v>
      </c>
      <c r="C388" t="s">
        <v>598</v>
      </c>
      <c r="D388" s="38">
        <v>44999.07</v>
      </c>
      <c r="E388" s="44"/>
      <c r="F388" s="44"/>
      <c r="G388" t="s">
        <v>47</v>
      </c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1:23" s="41" customFormat="1" x14ac:dyDescent="0.25">
      <c r="A389" s="37">
        <v>9724</v>
      </c>
      <c r="B389">
        <v>0</v>
      </c>
      <c r="C389" t="s">
        <v>599</v>
      </c>
      <c r="D389" s="38">
        <v>0</v>
      </c>
      <c r="E389" s="44"/>
      <c r="F389" s="44"/>
      <c r="G389" t="s">
        <v>47</v>
      </c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1:23" s="41" customFormat="1" x14ac:dyDescent="0.25">
      <c r="A390" s="37">
        <v>9725</v>
      </c>
      <c r="B390">
        <v>0</v>
      </c>
      <c r="C390" t="s">
        <v>600</v>
      </c>
      <c r="D390" s="38">
        <v>0</v>
      </c>
      <c r="E390" s="44"/>
      <c r="F390" s="44"/>
      <c r="G390" t="s">
        <v>47</v>
      </c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1:23" s="41" customFormat="1" x14ac:dyDescent="0.25">
      <c r="A391" s="52">
        <v>9728</v>
      </c>
      <c r="B391" s="52">
        <v>0</v>
      </c>
      <c r="C391" s="47" t="s">
        <v>601</v>
      </c>
      <c r="D391" s="38">
        <v>0</v>
      </c>
      <c r="E391" s="44">
        <v>0</v>
      </c>
      <c r="F391" s="44">
        <v>0</v>
      </c>
      <c r="G391" s="41" t="s">
        <v>47</v>
      </c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1:23" s="41" customFormat="1" x14ac:dyDescent="0.25">
      <c r="A392" s="52">
        <v>9729</v>
      </c>
      <c r="B392" s="52">
        <v>0</v>
      </c>
      <c r="C392" s="47" t="s">
        <v>602</v>
      </c>
      <c r="D392" s="38">
        <v>0</v>
      </c>
      <c r="E392" s="44">
        <v>0</v>
      </c>
      <c r="F392" s="44">
        <v>0</v>
      </c>
      <c r="G392" s="41" t="s">
        <v>47</v>
      </c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1:23" s="41" customFormat="1" x14ac:dyDescent="0.25">
      <c r="A393" s="58">
        <v>9730</v>
      </c>
      <c r="B393" s="52">
        <v>0</v>
      </c>
      <c r="C393" s="59" t="s">
        <v>603</v>
      </c>
      <c r="D393" s="38">
        <v>0</v>
      </c>
      <c r="E393" s="48"/>
      <c r="F393" s="48"/>
      <c r="G393" s="41" t="s">
        <v>47</v>
      </c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  <row r="394" spans="1:23" s="41" customFormat="1" x14ac:dyDescent="0.25">
      <c r="A394" s="58">
        <v>9731</v>
      </c>
      <c r="B394" s="52">
        <v>0</v>
      </c>
      <c r="C394" t="s">
        <v>604</v>
      </c>
      <c r="D394" s="38">
        <v>0</v>
      </c>
      <c r="E394" s="48"/>
      <c r="F394" s="48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</row>
    <row r="395" spans="1:23" s="41" customFormat="1" x14ac:dyDescent="0.25">
      <c r="A395" s="58">
        <v>9732</v>
      </c>
      <c r="B395" s="52">
        <v>0</v>
      </c>
      <c r="C395" t="s">
        <v>605</v>
      </c>
      <c r="D395" s="38">
        <v>0</v>
      </c>
      <c r="E395" s="48"/>
      <c r="F395" s="48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</row>
    <row r="396" spans="1:23" s="41" customFormat="1" x14ac:dyDescent="0.25">
      <c r="A396" s="37">
        <v>10002</v>
      </c>
      <c r="B396">
        <v>0</v>
      </c>
      <c r="C396" t="s">
        <v>606</v>
      </c>
      <c r="D396" s="38">
        <v>0</v>
      </c>
      <c r="E396" s="44">
        <v>6500</v>
      </c>
      <c r="F396" s="44">
        <v>6500</v>
      </c>
      <c r="G396" t="s">
        <v>19</v>
      </c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</row>
    <row r="397" spans="1:23" s="41" customFormat="1" x14ac:dyDescent="0.25">
      <c r="A397" s="37">
        <v>10007</v>
      </c>
      <c r="B397">
        <v>0</v>
      </c>
      <c r="C397" t="s">
        <v>607</v>
      </c>
      <c r="D397" s="38">
        <v>210000</v>
      </c>
      <c r="E397" s="44">
        <v>7100</v>
      </c>
      <c r="F397" s="44">
        <v>7100</v>
      </c>
      <c r="G397" t="s">
        <v>23</v>
      </c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</row>
    <row r="398" spans="1:23" s="41" customFormat="1" x14ac:dyDescent="0.25">
      <c r="A398" s="37">
        <v>10203</v>
      </c>
      <c r="B398">
        <v>0</v>
      </c>
      <c r="C398" t="s">
        <v>608</v>
      </c>
      <c r="D398" s="38">
        <v>130000</v>
      </c>
      <c r="E398" s="48">
        <v>5000</v>
      </c>
      <c r="F398" s="48">
        <v>5000</v>
      </c>
      <c r="G398" t="s">
        <v>47</v>
      </c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</row>
    <row r="399" spans="1:23" s="41" customFormat="1" x14ac:dyDescent="0.25">
      <c r="A399" s="37">
        <v>10205</v>
      </c>
      <c r="B399">
        <v>0</v>
      </c>
      <c r="C399" t="s">
        <v>609</v>
      </c>
      <c r="D399" s="38">
        <v>90000</v>
      </c>
      <c r="E399" s="44">
        <v>0</v>
      </c>
      <c r="F399" s="44">
        <v>0</v>
      </c>
      <c r="G399" t="s">
        <v>47</v>
      </c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</row>
    <row r="400" spans="1:23" s="41" customFormat="1" x14ac:dyDescent="0.25">
      <c r="A400" s="37">
        <v>10206</v>
      </c>
      <c r="B400">
        <v>0</v>
      </c>
      <c r="C400" t="s">
        <v>610</v>
      </c>
      <c r="D400" s="38">
        <v>6500</v>
      </c>
      <c r="E400" s="39"/>
      <c r="F400" s="39"/>
      <c r="G400" t="s">
        <v>47</v>
      </c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</row>
    <row r="401" spans="1:23" s="41" customFormat="1" x14ac:dyDescent="0.25">
      <c r="A401" s="37">
        <v>10207</v>
      </c>
      <c r="B401">
        <v>0</v>
      </c>
      <c r="C401" t="s">
        <v>144</v>
      </c>
      <c r="D401" s="38">
        <v>7100</v>
      </c>
      <c r="E401" s="48">
        <v>20000</v>
      </c>
      <c r="F401" s="48">
        <v>20000</v>
      </c>
      <c r="G401" t="s">
        <v>47</v>
      </c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</row>
    <row r="402" spans="1:23" s="41" customFormat="1" x14ac:dyDescent="0.25">
      <c r="A402" s="37">
        <v>10544</v>
      </c>
      <c r="B402">
        <v>0</v>
      </c>
      <c r="C402" t="s">
        <v>611</v>
      </c>
      <c r="D402" s="38">
        <v>7429.3</v>
      </c>
      <c r="E402" s="48">
        <v>15000</v>
      </c>
      <c r="F402" s="48">
        <v>15000</v>
      </c>
      <c r="G402" t="s">
        <v>39</v>
      </c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s="41" customFormat="1" x14ac:dyDescent="0.25">
      <c r="A403" s="37">
        <v>10546</v>
      </c>
      <c r="B403">
        <v>0</v>
      </c>
      <c r="C403" t="s">
        <v>612</v>
      </c>
      <c r="D403" s="38">
        <v>17000</v>
      </c>
      <c r="E403" s="48">
        <v>30000</v>
      </c>
      <c r="F403" s="48">
        <v>30000</v>
      </c>
      <c r="G403" t="s">
        <v>39</v>
      </c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s="41" customFormat="1" x14ac:dyDescent="0.25">
      <c r="A404" s="37">
        <v>10547</v>
      </c>
      <c r="B404">
        <v>0</v>
      </c>
      <c r="C404" t="s">
        <v>613</v>
      </c>
      <c r="D404" s="38">
        <v>25000</v>
      </c>
      <c r="E404" s="44">
        <v>100000</v>
      </c>
      <c r="F404" s="44">
        <v>0</v>
      </c>
      <c r="G404" t="s">
        <v>47</v>
      </c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</row>
    <row r="405" spans="1:23" s="41" customFormat="1" x14ac:dyDescent="0.25">
      <c r="A405" s="37">
        <v>10548</v>
      </c>
      <c r="B405">
        <v>0</v>
      </c>
      <c r="C405" t="s">
        <v>614</v>
      </c>
      <c r="D405" s="38">
        <v>20000</v>
      </c>
      <c r="E405" s="44">
        <v>10000</v>
      </c>
      <c r="F405" s="44">
        <v>10000</v>
      </c>
      <c r="G405" t="s">
        <v>19</v>
      </c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</row>
    <row r="406" spans="1:23" s="41" customFormat="1" x14ac:dyDescent="0.25">
      <c r="A406" s="37">
        <v>10549</v>
      </c>
      <c r="B406">
        <v>0</v>
      </c>
      <c r="C406" t="s">
        <v>615</v>
      </c>
      <c r="D406" s="38">
        <v>15000</v>
      </c>
      <c r="E406" s="48">
        <v>5000</v>
      </c>
      <c r="F406" s="48">
        <v>5000</v>
      </c>
      <c r="G406" t="s">
        <v>39</v>
      </c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</row>
    <row r="407" spans="1:23" s="41" customFormat="1" x14ac:dyDescent="0.25">
      <c r="A407" s="42">
        <v>10552</v>
      </c>
      <c r="B407">
        <v>0</v>
      </c>
      <c r="C407" s="43" t="s">
        <v>616</v>
      </c>
      <c r="D407" s="38">
        <v>30000</v>
      </c>
      <c r="E407" s="48">
        <v>7000</v>
      </c>
      <c r="F407" s="48">
        <v>7000</v>
      </c>
      <c r="G407" t="s">
        <v>47</v>
      </c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</row>
    <row r="408" spans="1:23" s="54" customFormat="1" x14ac:dyDescent="0.25">
      <c r="A408" s="37">
        <v>10553</v>
      </c>
      <c r="B408">
        <v>0</v>
      </c>
      <c r="C408" t="s">
        <v>617</v>
      </c>
      <c r="D408" s="38">
        <v>0</v>
      </c>
      <c r="E408" s="48">
        <v>2000</v>
      </c>
      <c r="F408" s="48">
        <v>2000</v>
      </c>
      <c r="G408" t="s">
        <v>47</v>
      </c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</row>
    <row r="409" spans="1:23" s="41" customFormat="1" x14ac:dyDescent="0.25">
      <c r="A409" s="37">
        <v>10564</v>
      </c>
      <c r="B409">
        <v>0</v>
      </c>
      <c r="C409" t="s">
        <v>618</v>
      </c>
      <c r="D409" s="38">
        <v>10000</v>
      </c>
      <c r="E409" s="48">
        <v>25000</v>
      </c>
      <c r="F409" s="48">
        <v>25000</v>
      </c>
      <c r="G409" s="74" t="s">
        <v>39</v>
      </c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</row>
    <row r="410" spans="1:23" s="41" customFormat="1" x14ac:dyDescent="0.25">
      <c r="A410" s="37">
        <v>10568</v>
      </c>
      <c r="B410">
        <v>0</v>
      </c>
      <c r="C410" t="s">
        <v>619</v>
      </c>
      <c r="D410" s="38">
        <v>37308.839999999997</v>
      </c>
      <c r="E410" s="48">
        <v>2000</v>
      </c>
      <c r="F410" s="48">
        <v>2000</v>
      </c>
      <c r="G410" t="s">
        <v>39</v>
      </c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</row>
    <row r="411" spans="1:23" s="41" customFormat="1" x14ac:dyDescent="0.25">
      <c r="A411" s="37">
        <v>10575</v>
      </c>
      <c r="B411">
        <v>0</v>
      </c>
      <c r="C411" t="s">
        <v>620</v>
      </c>
      <c r="D411" s="38">
        <v>7000</v>
      </c>
      <c r="E411" s="48">
        <v>0</v>
      </c>
      <c r="F411" s="48">
        <v>0</v>
      </c>
      <c r="G411" t="s">
        <v>47</v>
      </c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</row>
    <row r="412" spans="1:23" s="41" customFormat="1" x14ac:dyDescent="0.25">
      <c r="A412" s="37">
        <v>10577</v>
      </c>
      <c r="B412">
        <v>0</v>
      </c>
      <c r="C412" t="s">
        <v>621</v>
      </c>
      <c r="D412" s="38">
        <v>2000</v>
      </c>
      <c r="E412" s="48">
        <v>500</v>
      </c>
      <c r="F412" s="48">
        <v>500</v>
      </c>
      <c r="G412" t="s">
        <v>47</v>
      </c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</row>
    <row r="413" spans="1:23" s="41" customFormat="1" x14ac:dyDescent="0.25">
      <c r="A413" s="42">
        <v>10613</v>
      </c>
      <c r="B413" s="43">
        <v>0</v>
      </c>
      <c r="C413" s="43" t="s">
        <v>622</v>
      </c>
      <c r="D413" s="38">
        <v>25000</v>
      </c>
      <c r="E413" s="48"/>
      <c r="F413" s="48"/>
      <c r="G413" s="43" t="s">
        <v>47</v>
      </c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</row>
    <row r="414" spans="1:23" s="41" customFormat="1" x14ac:dyDescent="0.25">
      <c r="A414" s="37">
        <v>10615</v>
      </c>
      <c r="B414">
        <v>0</v>
      </c>
      <c r="C414" t="s">
        <v>623</v>
      </c>
      <c r="D414" s="38">
        <v>2000</v>
      </c>
      <c r="E414" s="48"/>
      <c r="F414" s="48"/>
      <c r="G414" t="s">
        <v>47</v>
      </c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</row>
    <row r="415" spans="1:23" x14ac:dyDescent="0.25">
      <c r="A415" s="37">
        <v>10871</v>
      </c>
      <c r="B415">
        <v>0</v>
      </c>
      <c r="C415" t="s">
        <v>624</v>
      </c>
      <c r="D415" s="38">
        <v>0</v>
      </c>
      <c r="E415" s="48">
        <v>40000</v>
      </c>
      <c r="F415" s="48">
        <v>40000</v>
      </c>
      <c r="G415" t="s">
        <v>47</v>
      </c>
    </row>
    <row r="416" spans="1:23" x14ac:dyDescent="0.25">
      <c r="A416" s="37">
        <v>10872</v>
      </c>
      <c r="B416">
        <v>0</v>
      </c>
      <c r="C416" t="s">
        <v>625</v>
      </c>
      <c r="D416" s="38">
        <v>500</v>
      </c>
      <c r="E416" s="48">
        <v>5000</v>
      </c>
      <c r="F416" s="48">
        <v>5000</v>
      </c>
      <c r="G416" t="s">
        <v>47</v>
      </c>
    </row>
    <row r="417" spans="1:7" x14ac:dyDescent="0.25">
      <c r="A417" s="37">
        <v>10877</v>
      </c>
      <c r="B417">
        <v>0</v>
      </c>
      <c r="C417" t="s">
        <v>626</v>
      </c>
      <c r="D417" s="38">
        <v>3250486.89</v>
      </c>
      <c r="E417" s="48">
        <v>10000</v>
      </c>
      <c r="F417" s="48">
        <v>10000</v>
      </c>
      <c r="G417" t="s">
        <v>47</v>
      </c>
    </row>
    <row r="418" spans="1:7" x14ac:dyDescent="0.25">
      <c r="A418" s="37">
        <v>10955</v>
      </c>
      <c r="B418">
        <v>0</v>
      </c>
      <c r="C418" t="s">
        <v>627</v>
      </c>
      <c r="D418" s="38">
        <v>389456.09</v>
      </c>
      <c r="E418" s="48">
        <v>6500</v>
      </c>
      <c r="F418" s="48">
        <v>6500</v>
      </c>
      <c r="G418" t="s">
        <v>47</v>
      </c>
    </row>
    <row r="419" spans="1:7" x14ac:dyDescent="0.25">
      <c r="A419" s="37">
        <v>10960</v>
      </c>
      <c r="B419">
        <v>0</v>
      </c>
      <c r="C419" t="s">
        <v>628</v>
      </c>
      <c r="D419" s="38">
        <v>41360.120000000003</v>
      </c>
      <c r="E419" s="48">
        <v>7000</v>
      </c>
      <c r="F419" s="48">
        <v>7000</v>
      </c>
      <c r="G419" t="s">
        <v>47</v>
      </c>
    </row>
    <row r="420" spans="1:7" x14ac:dyDescent="0.25">
      <c r="A420" s="37">
        <v>10981</v>
      </c>
      <c r="B420">
        <v>0</v>
      </c>
      <c r="C420" t="s">
        <v>629</v>
      </c>
      <c r="D420" s="38">
        <v>5000</v>
      </c>
      <c r="E420" s="48"/>
      <c r="F420" s="48"/>
      <c r="G420" t="s">
        <v>47</v>
      </c>
    </row>
    <row r="421" spans="1:7" x14ac:dyDescent="0.25">
      <c r="A421" s="37">
        <v>10983</v>
      </c>
      <c r="B421">
        <v>0</v>
      </c>
      <c r="C421" t="s">
        <v>630</v>
      </c>
      <c r="D421" s="38">
        <v>10000</v>
      </c>
      <c r="E421" s="48"/>
      <c r="F421" s="48"/>
      <c r="G421" t="s">
        <v>42</v>
      </c>
    </row>
    <row r="422" spans="1:7" x14ac:dyDescent="0.25">
      <c r="A422" s="52">
        <v>10984</v>
      </c>
      <c r="B422" s="46">
        <v>0</v>
      </c>
      <c r="C422" s="47" t="s">
        <v>631</v>
      </c>
      <c r="D422" s="38">
        <v>6500</v>
      </c>
      <c r="E422" s="48"/>
      <c r="F422" s="48"/>
      <c r="G422" s="41"/>
    </row>
    <row r="423" spans="1:7" x14ac:dyDescent="0.25">
      <c r="A423" s="37">
        <v>11400</v>
      </c>
      <c r="B423">
        <v>0</v>
      </c>
      <c r="C423" t="s">
        <v>632</v>
      </c>
      <c r="D423" s="38">
        <v>7000</v>
      </c>
      <c r="E423" s="48">
        <v>4500</v>
      </c>
      <c r="F423" s="48">
        <v>4500</v>
      </c>
      <c r="G423" t="s">
        <v>47</v>
      </c>
    </row>
    <row r="424" spans="1:7" x14ac:dyDescent="0.25">
      <c r="A424" s="37">
        <v>11451</v>
      </c>
      <c r="B424">
        <v>0</v>
      </c>
      <c r="C424" t="s">
        <v>633</v>
      </c>
      <c r="D424" s="38">
        <v>14080.81</v>
      </c>
      <c r="E424" s="44">
        <v>3000</v>
      </c>
      <c r="F424" s="44">
        <v>3000</v>
      </c>
      <c r="G424" t="s">
        <v>47</v>
      </c>
    </row>
    <row r="425" spans="1:7" x14ac:dyDescent="0.25">
      <c r="A425" s="37">
        <v>11890</v>
      </c>
      <c r="B425">
        <v>0</v>
      </c>
      <c r="C425" t="s">
        <v>634</v>
      </c>
      <c r="D425" s="38">
        <v>0</v>
      </c>
      <c r="E425" s="44"/>
      <c r="F425" s="44"/>
      <c r="G425" t="s">
        <v>47</v>
      </c>
    </row>
    <row r="426" spans="1:7" x14ac:dyDescent="0.25">
      <c r="A426" s="37">
        <v>11891</v>
      </c>
      <c r="B426">
        <v>0</v>
      </c>
      <c r="C426" t="s">
        <v>635</v>
      </c>
      <c r="D426" s="38">
        <v>220000</v>
      </c>
      <c r="E426" s="44"/>
      <c r="F426" s="44"/>
      <c r="G426" t="s">
        <v>47</v>
      </c>
    </row>
    <row r="427" spans="1:7" x14ac:dyDescent="0.25">
      <c r="A427" s="37">
        <v>11892</v>
      </c>
      <c r="B427">
        <v>0</v>
      </c>
      <c r="C427" t="s">
        <v>636</v>
      </c>
      <c r="D427" s="38">
        <v>7500</v>
      </c>
      <c r="E427" s="44"/>
      <c r="F427" s="44"/>
      <c r="G427" t="s">
        <v>47</v>
      </c>
    </row>
    <row r="428" spans="1:7" x14ac:dyDescent="0.25">
      <c r="A428" s="37">
        <v>11893</v>
      </c>
      <c r="B428">
        <v>0</v>
      </c>
      <c r="C428" t="s">
        <v>637</v>
      </c>
      <c r="D428" s="38">
        <v>3000</v>
      </c>
      <c r="E428" s="44">
        <v>0</v>
      </c>
      <c r="F428" s="44">
        <v>0</v>
      </c>
      <c r="G428" t="s">
        <v>47</v>
      </c>
    </row>
    <row r="429" spans="1:7" x14ac:dyDescent="0.25">
      <c r="A429" s="37">
        <v>11894</v>
      </c>
      <c r="B429">
        <v>0</v>
      </c>
      <c r="C429" t="s">
        <v>638</v>
      </c>
      <c r="D429" s="38">
        <v>0</v>
      </c>
      <c r="E429" s="44"/>
      <c r="F429" s="44"/>
      <c r="G429" t="s">
        <v>47</v>
      </c>
    </row>
    <row r="430" spans="1:7" x14ac:dyDescent="0.25">
      <c r="A430" s="37">
        <v>11895</v>
      </c>
      <c r="B430">
        <v>0</v>
      </c>
      <c r="C430" t="s">
        <v>639</v>
      </c>
      <c r="D430" s="38">
        <v>480000</v>
      </c>
      <c r="E430" s="44"/>
      <c r="F430" s="44"/>
      <c r="G430" t="s">
        <v>47</v>
      </c>
    </row>
    <row r="431" spans="1:7" x14ac:dyDescent="0.25">
      <c r="A431" s="37">
        <v>11898</v>
      </c>
      <c r="B431">
        <v>0</v>
      </c>
      <c r="C431" t="s">
        <v>640</v>
      </c>
      <c r="D431" s="38">
        <v>105000</v>
      </c>
      <c r="E431" s="44"/>
      <c r="F431" s="44"/>
      <c r="G431" t="s">
        <v>47</v>
      </c>
    </row>
    <row r="432" spans="1:7" x14ac:dyDescent="0.25">
      <c r="A432" s="37">
        <v>11899</v>
      </c>
      <c r="B432">
        <v>0</v>
      </c>
      <c r="C432" t="s">
        <v>641</v>
      </c>
      <c r="D432" s="38">
        <v>300000</v>
      </c>
      <c r="E432" s="44">
        <v>15000</v>
      </c>
      <c r="F432" s="44">
        <v>15000</v>
      </c>
      <c r="G432" t="s">
        <v>47</v>
      </c>
    </row>
    <row r="433" spans="1:23" x14ac:dyDescent="0.25">
      <c r="A433" s="37">
        <v>11900</v>
      </c>
      <c r="B433">
        <v>0</v>
      </c>
      <c r="C433" t="s">
        <v>642</v>
      </c>
      <c r="D433" s="38">
        <v>0</v>
      </c>
      <c r="E433" s="44">
        <v>0</v>
      </c>
      <c r="F433" s="44">
        <v>0</v>
      </c>
      <c r="G433" t="s">
        <v>47</v>
      </c>
    </row>
    <row r="434" spans="1:23" x14ac:dyDescent="0.25">
      <c r="A434" s="37">
        <v>11901</v>
      </c>
      <c r="B434">
        <v>0</v>
      </c>
      <c r="C434" t="s">
        <v>643</v>
      </c>
      <c r="D434" s="38">
        <v>0</v>
      </c>
      <c r="E434" s="44"/>
      <c r="F434" s="44"/>
      <c r="G434" t="s">
        <v>47</v>
      </c>
    </row>
    <row r="435" spans="1:23" s="65" customFormat="1" x14ac:dyDescent="0.25">
      <c r="A435" s="37">
        <v>12299</v>
      </c>
      <c r="B435">
        <v>0</v>
      </c>
      <c r="C435" t="s">
        <v>644</v>
      </c>
      <c r="D435" s="38">
        <v>0</v>
      </c>
      <c r="E435" s="44"/>
      <c r="F435" s="44"/>
      <c r="G435" t="s">
        <v>47</v>
      </c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</row>
    <row r="436" spans="1:23" x14ac:dyDescent="0.25">
      <c r="A436" s="37">
        <v>12300</v>
      </c>
      <c r="B436">
        <v>0</v>
      </c>
      <c r="C436" t="s">
        <v>645</v>
      </c>
      <c r="D436" s="38">
        <v>20000</v>
      </c>
      <c r="E436" s="44">
        <v>10000</v>
      </c>
      <c r="F436" s="44">
        <v>10000</v>
      </c>
      <c r="G436" t="s">
        <v>47</v>
      </c>
    </row>
    <row r="437" spans="1:23" x14ac:dyDescent="0.25">
      <c r="A437" s="37">
        <v>12301</v>
      </c>
      <c r="B437">
        <v>0</v>
      </c>
      <c r="C437" t="s">
        <v>646</v>
      </c>
      <c r="D437" s="38">
        <v>610000</v>
      </c>
      <c r="E437" s="44"/>
      <c r="F437" s="44"/>
      <c r="G437" t="s">
        <v>47</v>
      </c>
    </row>
    <row r="438" spans="1:23" x14ac:dyDescent="0.25">
      <c r="A438" s="42">
        <v>12306</v>
      </c>
      <c r="B438">
        <v>0</v>
      </c>
      <c r="C438" t="s">
        <v>647</v>
      </c>
      <c r="D438" s="38">
        <v>0</v>
      </c>
      <c r="E438" s="44"/>
      <c r="F438" s="44"/>
      <c r="G438" t="s">
        <v>47</v>
      </c>
    </row>
    <row r="439" spans="1:23" x14ac:dyDescent="0.25">
      <c r="A439" s="37">
        <v>12308</v>
      </c>
      <c r="B439">
        <v>0</v>
      </c>
      <c r="C439" t="s">
        <v>648</v>
      </c>
      <c r="D439" s="38">
        <v>0</v>
      </c>
      <c r="E439" s="48"/>
      <c r="F439" s="48"/>
      <c r="G439" t="s">
        <v>47</v>
      </c>
    </row>
    <row r="440" spans="1:23" x14ac:dyDescent="0.25">
      <c r="A440" s="42">
        <v>12310</v>
      </c>
      <c r="B440" s="43">
        <v>0</v>
      </c>
      <c r="C440" s="43" t="s">
        <v>649</v>
      </c>
      <c r="D440" s="38">
        <v>10000</v>
      </c>
      <c r="E440" s="48">
        <v>75000</v>
      </c>
      <c r="F440" s="48">
        <v>75000</v>
      </c>
      <c r="G440" s="43" t="s">
        <v>47</v>
      </c>
    </row>
    <row r="441" spans="1:23" ht="30" x14ac:dyDescent="0.25">
      <c r="A441" s="52">
        <v>12311</v>
      </c>
      <c r="B441" s="52">
        <v>0</v>
      </c>
      <c r="C441" s="47" t="s">
        <v>650</v>
      </c>
      <c r="D441" s="38">
        <v>0</v>
      </c>
      <c r="E441" s="48"/>
      <c r="F441" s="48"/>
      <c r="G441" s="41" t="s">
        <v>47</v>
      </c>
    </row>
    <row r="442" spans="1:23" x14ac:dyDescent="0.25">
      <c r="A442" s="52">
        <v>12312</v>
      </c>
      <c r="B442" s="52">
        <v>0</v>
      </c>
      <c r="C442" s="47" t="s">
        <v>651</v>
      </c>
      <c r="D442" s="38">
        <v>0</v>
      </c>
      <c r="E442" s="48"/>
      <c r="F442" s="48"/>
      <c r="G442" s="41" t="s">
        <v>47</v>
      </c>
    </row>
    <row r="443" spans="1:23" x14ac:dyDescent="0.25">
      <c r="A443" s="52">
        <v>12313</v>
      </c>
      <c r="B443" s="52">
        <v>0</v>
      </c>
      <c r="C443" s="47" t="s">
        <v>652</v>
      </c>
      <c r="D443" s="38">
        <v>693656</v>
      </c>
      <c r="E443" s="48"/>
      <c r="F443" s="48"/>
      <c r="G443" s="41" t="s">
        <v>47</v>
      </c>
    </row>
    <row r="444" spans="1:23" x14ac:dyDescent="0.25">
      <c r="A444" s="52">
        <v>12314</v>
      </c>
      <c r="B444" s="52">
        <v>0</v>
      </c>
      <c r="C444" s="47" t="s">
        <v>653</v>
      </c>
      <c r="D444" s="38">
        <v>100000</v>
      </c>
      <c r="E444" s="48"/>
      <c r="F444" s="48"/>
      <c r="G444" s="41" t="s">
        <v>47</v>
      </c>
    </row>
    <row r="445" spans="1:23" x14ac:dyDescent="0.25">
      <c r="A445" s="52">
        <v>12315</v>
      </c>
      <c r="B445" s="52">
        <v>0</v>
      </c>
      <c r="C445" s="47" t="s">
        <v>654</v>
      </c>
      <c r="D445" s="38">
        <v>19177.03</v>
      </c>
      <c r="E445" s="48"/>
      <c r="F445" s="48"/>
      <c r="G445" s="41" t="s">
        <v>47</v>
      </c>
    </row>
    <row r="446" spans="1:23" x14ac:dyDescent="0.25">
      <c r="A446" s="52">
        <v>12316</v>
      </c>
      <c r="B446" s="52">
        <v>0</v>
      </c>
      <c r="C446" s="47" t="s">
        <v>655</v>
      </c>
      <c r="D446" s="38">
        <v>60346.93</v>
      </c>
      <c r="E446" s="48"/>
      <c r="F446" s="48"/>
      <c r="G446" s="41" t="s">
        <v>47</v>
      </c>
    </row>
    <row r="447" spans="1:23" x14ac:dyDescent="0.25">
      <c r="A447" s="58">
        <v>12317</v>
      </c>
      <c r="B447" s="52">
        <v>0</v>
      </c>
      <c r="C447" s="47" t="s">
        <v>656</v>
      </c>
      <c r="D447" s="38">
        <v>0</v>
      </c>
      <c r="E447" s="48"/>
      <c r="F447" s="48"/>
      <c r="G447" s="41" t="s">
        <v>47</v>
      </c>
    </row>
    <row r="448" spans="1:23" x14ac:dyDescent="0.25">
      <c r="A448" s="58">
        <v>12318</v>
      </c>
      <c r="B448" s="46"/>
      <c r="C448" s="47" t="s">
        <v>657</v>
      </c>
      <c r="D448" s="38">
        <v>15205.12</v>
      </c>
      <c r="E448" s="48"/>
      <c r="F448" s="48"/>
      <c r="G448" s="41" t="s">
        <v>47</v>
      </c>
    </row>
    <row r="449" spans="1:7" x14ac:dyDescent="0.25">
      <c r="A449" s="37">
        <v>12333</v>
      </c>
      <c r="B449">
        <v>0</v>
      </c>
      <c r="C449" t="s">
        <v>658</v>
      </c>
      <c r="D449" s="38">
        <v>4633.07</v>
      </c>
      <c r="E449" s="48"/>
      <c r="F449" s="48"/>
      <c r="G449" t="s">
        <v>47</v>
      </c>
    </row>
    <row r="450" spans="1:7" x14ac:dyDescent="0.25">
      <c r="A450" s="42">
        <v>12334</v>
      </c>
      <c r="B450">
        <v>0</v>
      </c>
      <c r="C450" s="43" t="s">
        <v>659</v>
      </c>
      <c r="D450" s="38">
        <v>4885.2700000000004</v>
      </c>
      <c r="E450" s="44">
        <v>0</v>
      </c>
      <c r="F450" s="44">
        <v>0</v>
      </c>
      <c r="G450" t="s">
        <v>47</v>
      </c>
    </row>
    <row r="451" spans="1:7" x14ac:dyDescent="0.25">
      <c r="A451" s="42">
        <v>12336</v>
      </c>
      <c r="B451">
        <v>0</v>
      </c>
      <c r="C451" t="s">
        <v>660</v>
      </c>
      <c r="D451" s="38">
        <v>0</v>
      </c>
      <c r="E451" s="44"/>
      <c r="F451" s="44"/>
      <c r="G451" t="s">
        <v>47</v>
      </c>
    </row>
    <row r="452" spans="1:7" x14ac:dyDescent="0.25">
      <c r="A452" s="37">
        <v>12338</v>
      </c>
      <c r="B452">
        <v>0</v>
      </c>
      <c r="C452" t="s">
        <v>661</v>
      </c>
      <c r="D452" s="38">
        <v>445000</v>
      </c>
      <c r="E452" s="44"/>
      <c r="F452" s="44"/>
      <c r="G452" t="s">
        <v>47</v>
      </c>
    </row>
    <row r="453" spans="1:7" x14ac:dyDescent="0.25">
      <c r="A453" s="42">
        <v>12339</v>
      </c>
      <c r="B453">
        <v>0</v>
      </c>
      <c r="C453" t="s">
        <v>662</v>
      </c>
      <c r="D453" s="38">
        <v>0</v>
      </c>
      <c r="E453" s="48"/>
      <c r="F453" s="48"/>
      <c r="G453" t="s">
        <v>47</v>
      </c>
    </row>
    <row r="454" spans="1:7" x14ac:dyDescent="0.25">
      <c r="A454" s="37">
        <v>12340</v>
      </c>
      <c r="B454">
        <v>0</v>
      </c>
      <c r="C454" t="s">
        <v>663</v>
      </c>
      <c r="D454" s="38">
        <v>10000</v>
      </c>
      <c r="E454" s="44">
        <v>50000</v>
      </c>
      <c r="F454" s="44"/>
      <c r="G454" t="s">
        <v>47</v>
      </c>
    </row>
    <row r="455" spans="1:7" x14ac:dyDescent="0.25">
      <c r="A455" s="42">
        <v>12341</v>
      </c>
      <c r="B455">
        <v>0</v>
      </c>
      <c r="C455" t="s">
        <v>664</v>
      </c>
      <c r="D455" s="38">
        <v>0</v>
      </c>
      <c r="E455" s="44"/>
      <c r="F455" s="44"/>
      <c r="G455" t="s">
        <v>47</v>
      </c>
    </row>
    <row r="456" spans="1:7" x14ac:dyDescent="0.25">
      <c r="A456" s="42">
        <v>12342</v>
      </c>
      <c r="B456">
        <v>0</v>
      </c>
      <c r="C456" s="43" t="s">
        <v>665</v>
      </c>
      <c r="D456" s="38">
        <v>0</v>
      </c>
      <c r="E456" s="48"/>
      <c r="F456" s="48"/>
      <c r="G456" t="s">
        <v>47</v>
      </c>
    </row>
    <row r="457" spans="1:7" x14ac:dyDescent="0.25">
      <c r="A457" s="37">
        <v>12356</v>
      </c>
      <c r="B457">
        <v>0</v>
      </c>
      <c r="C457" t="s">
        <v>666</v>
      </c>
      <c r="D457" s="38">
        <v>0</v>
      </c>
      <c r="E457" s="48">
        <v>5000</v>
      </c>
      <c r="F457" s="48">
        <v>5000</v>
      </c>
      <c r="G457" t="s">
        <v>47</v>
      </c>
    </row>
    <row r="458" spans="1:7" x14ac:dyDescent="0.25">
      <c r="A458" s="42">
        <v>12624</v>
      </c>
      <c r="B458">
        <v>0</v>
      </c>
      <c r="C458" s="43" t="s">
        <v>667</v>
      </c>
      <c r="D458" s="38">
        <v>376361.25</v>
      </c>
      <c r="E458" s="48">
        <v>0</v>
      </c>
      <c r="F458" s="48">
        <v>0</v>
      </c>
      <c r="G458" t="s">
        <v>47</v>
      </c>
    </row>
    <row r="459" spans="1:7" x14ac:dyDescent="0.25">
      <c r="A459" s="37">
        <v>12626</v>
      </c>
      <c r="B459">
        <v>0</v>
      </c>
      <c r="C459" t="s">
        <v>668</v>
      </c>
      <c r="D459" s="38">
        <v>0</v>
      </c>
      <c r="E459" s="44">
        <v>133000</v>
      </c>
      <c r="F459" s="44">
        <v>133000</v>
      </c>
      <c r="G459" t="s">
        <v>47</v>
      </c>
    </row>
    <row r="460" spans="1:7" x14ac:dyDescent="0.25">
      <c r="A460" s="37">
        <v>12627</v>
      </c>
      <c r="B460">
        <v>0</v>
      </c>
      <c r="C460" t="s">
        <v>669</v>
      </c>
      <c r="D460" s="38">
        <v>0</v>
      </c>
      <c r="E460" s="44">
        <v>16000</v>
      </c>
      <c r="F460" s="44">
        <v>16000</v>
      </c>
      <c r="G460" t="s">
        <v>47</v>
      </c>
    </row>
    <row r="461" spans="1:7" x14ac:dyDescent="0.25">
      <c r="A461" s="37">
        <v>12706</v>
      </c>
      <c r="B461">
        <v>0</v>
      </c>
      <c r="C461" t="s">
        <v>670</v>
      </c>
      <c r="D461" s="38">
        <v>5000</v>
      </c>
      <c r="E461" s="39">
        <v>12000</v>
      </c>
      <c r="F461" s="39">
        <v>12000</v>
      </c>
      <c r="G461" t="s">
        <v>47</v>
      </c>
    </row>
    <row r="462" spans="1:7" x14ac:dyDescent="0.25">
      <c r="A462" s="42">
        <v>12710</v>
      </c>
      <c r="B462">
        <v>0</v>
      </c>
      <c r="C462" s="43" t="s">
        <v>671</v>
      </c>
      <c r="D462" s="38">
        <v>35000</v>
      </c>
      <c r="E462" s="48">
        <v>2000</v>
      </c>
      <c r="F462" s="48">
        <v>2000</v>
      </c>
      <c r="G462" t="s">
        <v>47</v>
      </c>
    </row>
    <row r="463" spans="1:7" x14ac:dyDescent="0.25">
      <c r="A463" s="58">
        <v>12720</v>
      </c>
      <c r="B463" s="46"/>
      <c r="C463" s="76" t="s">
        <v>672</v>
      </c>
      <c r="D463" s="38">
        <v>33000</v>
      </c>
      <c r="E463" s="60"/>
      <c r="F463" s="60"/>
      <c r="G463" t="s">
        <v>47</v>
      </c>
    </row>
    <row r="464" spans="1:7" x14ac:dyDescent="0.25">
      <c r="A464" s="58">
        <v>12730</v>
      </c>
      <c r="B464" s="46"/>
      <c r="C464" s="59" t="s">
        <v>673</v>
      </c>
      <c r="D464" s="38">
        <v>17125.419999999998</v>
      </c>
      <c r="E464" s="60"/>
      <c r="F464" s="60"/>
      <c r="G464" t="s">
        <v>47</v>
      </c>
    </row>
    <row r="465" spans="1:7" x14ac:dyDescent="0.25">
      <c r="A465" s="58">
        <v>12740</v>
      </c>
      <c r="B465" s="46"/>
      <c r="C465" s="59" t="s">
        <v>674</v>
      </c>
      <c r="D465" s="38">
        <v>12000</v>
      </c>
      <c r="E465" s="60"/>
      <c r="F465" s="60"/>
      <c r="G465" s="43" t="s">
        <v>47</v>
      </c>
    </row>
    <row r="466" spans="1:7" x14ac:dyDescent="0.25">
      <c r="A466" s="58">
        <v>12750</v>
      </c>
      <c r="B466" s="46"/>
      <c r="C466" s="59" t="s">
        <v>675</v>
      </c>
      <c r="D466" s="38">
        <v>2000</v>
      </c>
      <c r="E466" s="60"/>
      <c r="F466" s="60"/>
      <c r="G466" t="s">
        <v>47</v>
      </c>
    </row>
    <row r="467" spans="1:7" x14ac:dyDescent="0.25">
      <c r="A467" s="58">
        <v>12760</v>
      </c>
      <c r="B467" s="46"/>
      <c r="C467" s="10" t="s">
        <v>676</v>
      </c>
      <c r="D467" s="38">
        <v>0</v>
      </c>
      <c r="E467" s="60"/>
      <c r="F467" s="60"/>
      <c r="G467" s="41" t="s">
        <v>47</v>
      </c>
    </row>
    <row r="468" spans="1:7" x14ac:dyDescent="0.25">
      <c r="A468" s="37">
        <v>12800</v>
      </c>
      <c r="B468">
        <v>0</v>
      </c>
      <c r="C468" t="s">
        <v>677</v>
      </c>
      <c r="D468" s="38">
        <v>15000</v>
      </c>
      <c r="E468" s="77">
        <v>348000</v>
      </c>
      <c r="F468" s="77">
        <v>349500</v>
      </c>
      <c r="G468" t="s">
        <v>23</v>
      </c>
    </row>
    <row r="469" spans="1:7" x14ac:dyDescent="0.25">
      <c r="A469" s="42">
        <v>12801</v>
      </c>
      <c r="B469" s="43">
        <v>0</v>
      </c>
      <c r="C469" s="43" t="s">
        <v>678</v>
      </c>
      <c r="D469" s="38">
        <v>80000</v>
      </c>
      <c r="E469" s="44">
        <v>71800</v>
      </c>
      <c r="F469" s="44">
        <f>28500+43500</f>
        <v>72000</v>
      </c>
      <c r="G469" s="43" t="s">
        <v>23</v>
      </c>
    </row>
    <row r="470" spans="1:7" x14ac:dyDescent="0.25">
      <c r="A470" s="78">
        <v>12941</v>
      </c>
      <c r="B470" s="10">
        <v>0</v>
      </c>
      <c r="C470" s="10" t="s">
        <v>679</v>
      </c>
      <c r="D470" s="38">
        <v>1000000</v>
      </c>
      <c r="E470" s="49">
        <v>150000</v>
      </c>
      <c r="F470" s="49">
        <v>150000</v>
      </c>
      <c r="G470" s="10" t="s">
        <v>23</v>
      </c>
    </row>
    <row r="471" spans="1:7" x14ac:dyDescent="0.25">
      <c r="A471" s="78">
        <v>12942</v>
      </c>
      <c r="B471" s="10">
        <v>0</v>
      </c>
      <c r="C471" s="10" t="s">
        <v>680</v>
      </c>
      <c r="D471" s="38">
        <v>0</v>
      </c>
      <c r="E471" s="49">
        <v>50000</v>
      </c>
      <c r="F471" s="49">
        <v>50000</v>
      </c>
      <c r="G471" s="10" t="s">
        <v>23</v>
      </c>
    </row>
    <row r="472" spans="1:7" x14ac:dyDescent="0.25">
      <c r="A472" s="78">
        <v>12944</v>
      </c>
      <c r="B472" s="10">
        <v>0</v>
      </c>
      <c r="C472" s="10" t="s">
        <v>681</v>
      </c>
      <c r="D472" s="38">
        <v>624000</v>
      </c>
      <c r="E472" s="49">
        <v>1000</v>
      </c>
      <c r="F472" s="49">
        <v>1000</v>
      </c>
      <c r="G472" s="10" t="s">
        <v>23</v>
      </c>
    </row>
    <row r="473" spans="1:7" x14ac:dyDescent="0.25">
      <c r="A473" s="79">
        <v>12946</v>
      </c>
      <c r="B473" s="10">
        <v>0</v>
      </c>
      <c r="C473" s="10" t="s">
        <v>682</v>
      </c>
      <c r="D473" s="38">
        <v>68500</v>
      </c>
      <c r="E473" s="49">
        <v>1000</v>
      </c>
      <c r="F473" s="49">
        <v>1000</v>
      </c>
      <c r="G473" s="10" t="s">
        <v>23</v>
      </c>
    </row>
    <row r="474" spans="1:7" x14ac:dyDescent="0.25">
      <c r="A474" s="79">
        <v>12950</v>
      </c>
      <c r="B474" s="10">
        <v>0</v>
      </c>
      <c r="C474" s="10" t="s">
        <v>683</v>
      </c>
      <c r="D474" s="38">
        <v>150000</v>
      </c>
      <c r="E474" s="49">
        <v>300000</v>
      </c>
      <c r="F474" s="49">
        <v>300000</v>
      </c>
      <c r="G474" s="10" t="s">
        <v>23</v>
      </c>
    </row>
    <row r="475" spans="1:7" x14ac:dyDescent="0.25">
      <c r="A475" s="79">
        <v>12951</v>
      </c>
      <c r="B475" s="10">
        <v>0</v>
      </c>
      <c r="C475" s="10" t="s">
        <v>684</v>
      </c>
      <c r="D475" s="38">
        <v>50000</v>
      </c>
      <c r="E475" s="49">
        <v>50000</v>
      </c>
      <c r="F475" s="49">
        <v>50000</v>
      </c>
      <c r="G475" s="10" t="s">
        <v>23</v>
      </c>
    </row>
    <row r="476" spans="1:7" x14ac:dyDescent="0.25">
      <c r="A476" s="79">
        <v>12960</v>
      </c>
      <c r="B476" s="10">
        <v>0</v>
      </c>
      <c r="C476" s="10" t="s">
        <v>685</v>
      </c>
      <c r="D476" s="38">
        <v>1000</v>
      </c>
      <c r="E476" s="49">
        <v>5000</v>
      </c>
      <c r="F476" s="49">
        <v>5000</v>
      </c>
      <c r="G476" s="10" t="s">
        <v>23</v>
      </c>
    </row>
    <row r="477" spans="1:7" x14ac:dyDescent="0.25">
      <c r="A477" s="79">
        <v>12970</v>
      </c>
      <c r="B477" s="10">
        <v>0</v>
      </c>
      <c r="C477" s="10" t="s">
        <v>686</v>
      </c>
      <c r="D477" s="38">
        <v>1000</v>
      </c>
      <c r="E477" s="49">
        <v>50000</v>
      </c>
      <c r="F477" s="49">
        <v>50000</v>
      </c>
      <c r="G477" s="10" t="s">
        <v>23</v>
      </c>
    </row>
    <row r="478" spans="1:7" x14ac:dyDescent="0.25">
      <c r="A478" s="80">
        <v>12971</v>
      </c>
      <c r="B478" s="10">
        <v>0</v>
      </c>
      <c r="C478" s="10" t="s">
        <v>687</v>
      </c>
      <c r="D478" s="38">
        <v>300000</v>
      </c>
      <c r="E478" s="49">
        <v>5000</v>
      </c>
      <c r="F478" s="49">
        <v>5000</v>
      </c>
      <c r="G478" s="10" t="s">
        <v>42</v>
      </c>
    </row>
    <row r="479" spans="1:7" x14ac:dyDescent="0.25">
      <c r="A479" s="79">
        <v>12980</v>
      </c>
      <c r="B479" s="10">
        <v>0</v>
      </c>
      <c r="C479" s="72" t="s">
        <v>688</v>
      </c>
      <c r="D479" s="38">
        <v>50000</v>
      </c>
      <c r="E479" s="49">
        <v>80000</v>
      </c>
      <c r="F479" s="49">
        <v>80000</v>
      </c>
      <c r="G479" s="10" t="s">
        <v>47</v>
      </c>
    </row>
    <row r="480" spans="1:7" x14ac:dyDescent="0.25">
      <c r="A480" s="80">
        <v>13000</v>
      </c>
      <c r="B480" s="10">
        <v>0</v>
      </c>
      <c r="C480" s="10" t="s">
        <v>179</v>
      </c>
      <c r="D480" s="38">
        <v>5000</v>
      </c>
      <c r="E480" s="49">
        <v>250000</v>
      </c>
      <c r="F480" s="49">
        <v>250000</v>
      </c>
      <c r="G480" s="10" t="s">
        <v>23</v>
      </c>
    </row>
    <row r="481" spans="1:7" x14ac:dyDescent="0.25">
      <c r="A481" s="79">
        <v>13001</v>
      </c>
      <c r="B481" s="72">
        <v>0</v>
      </c>
      <c r="C481" s="72" t="s">
        <v>689</v>
      </c>
      <c r="D481" s="38">
        <v>50000</v>
      </c>
      <c r="E481" s="49">
        <v>40000</v>
      </c>
      <c r="F481" s="49">
        <v>40000</v>
      </c>
      <c r="G481" s="72" t="s">
        <v>19</v>
      </c>
    </row>
    <row r="482" spans="1:7" x14ac:dyDescent="0.25">
      <c r="A482" s="80">
        <v>13010</v>
      </c>
      <c r="B482" s="10">
        <v>0</v>
      </c>
      <c r="C482" s="72" t="s">
        <v>181</v>
      </c>
      <c r="D482" s="38">
        <v>5000</v>
      </c>
      <c r="E482" s="49">
        <v>80000</v>
      </c>
      <c r="F482" s="49">
        <v>80000</v>
      </c>
      <c r="G482" s="10" t="s">
        <v>23</v>
      </c>
    </row>
    <row r="483" spans="1:7" x14ac:dyDescent="0.25">
      <c r="A483" s="79">
        <v>13050</v>
      </c>
      <c r="B483" s="10">
        <v>0</v>
      </c>
      <c r="C483" s="72" t="s">
        <v>182</v>
      </c>
      <c r="D483" s="38">
        <v>80000</v>
      </c>
      <c r="E483" s="49">
        <v>2500</v>
      </c>
      <c r="F483" s="49">
        <v>2500</v>
      </c>
      <c r="G483" s="10" t="s">
        <v>23</v>
      </c>
    </row>
    <row r="484" spans="1:7" x14ac:dyDescent="0.25">
      <c r="A484" s="81">
        <v>13090</v>
      </c>
      <c r="B484" s="41">
        <v>0</v>
      </c>
      <c r="C484" s="40" t="s">
        <v>690</v>
      </c>
      <c r="D484" s="38">
        <v>250000</v>
      </c>
      <c r="E484" s="49"/>
      <c r="F484" s="49"/>
      <c r="G484" s="41" t="s">
        <v>47</v>
      </c>
    </row>
    <row r="485" spans="1:7" x14ac:dyDescent="0.25">
      <c r="A485" s="79">
        <v>13099</v>
      </c>
      <c r="B485" s="10">
        <v>0</v>
      </c>
      <c r="C485" s="72" t="s">
        <v>691</v>
      </c>
      <c r="D485" s="38">
        <v>40000</v>
      </c>
      <c r="E485" s="49">
        <v>35000</v>
      </c>
      <c r="F485" s="49">
        <v>35000</v>
      </c>
      <c r="G485" s="10" t="s">
        <v>47</v>
      </c>
    </row>
    <row r="486" spans="1:7" x14ac:dyDescent="0.25">
      <c r="A486" s="82">
        <v>13111</v>
      </c>
      <c r="B486" s="10">
        <v>0</v>
      </c>
      <c r="C486" s="83" t="s">
        <v>692</v>
      </c>
      <c r="D486" s="38">
        <v>80000</v>
      </c>
      <c r="E486" s="49">
        <v>1500000</v>
      </c>
      <c r="F486" s="49">
        <v>1500000</v>
      </c>
      <c r="G486" s="10" t="s">
        <v>23</v>
      </c>
    </row>
    <row r="487" spans="1:7" x14ac:dyDescent="0.25">
      <c r="A487" s="80">
        <v>13998</v>
      </c>
      <c r="B487" s="10">
        <v>0</v>
      </c>
      <c r="C487" s="84" t="s">
        <v>185</v>
      </c>
      <c r="D487" s="38">
        <v>12500</v>
      </c>
      <c r="E487" s="49"/>
      <c r="F487" s="49"/>
      <c r="G487" s="10" t="s">
        <v>23</v>
      </c>
    </row>
    <row r="488" spans="1:7" x14ac:dyDescent="0.25">
      <c r="A488" s="80">
        <v>13999</v>
      </c>
      <c r="B488" s="10">
        <v>0</v>
      </c>
      <c r="C488" s="72" t="s">
        <v>186</v>
      </c>
      <c r="D488" s="38">
        <v>0</v>
      </c>
      <c r="E488" s="48">
        <v>400000</v>
      </c>
      <c r="F488" s="48">
        <v>400000</v>
      </c>
      <c r="G488" s="10" t="s">
        <v>23</v>
      </c>
    </row>
    <row r="489" spans="1:7" x14ac:dyDescent="0.25">
      <c r="A489" s="80">
        <v>590000</v>
      </c>
      <c r="B489" s="10">
        <v>0</v>
      </c>
      <c r="C489" s="72" t="s">
        <v>693</v>
      </c>
      <c r="D489" s="38">
        <v>40000</v>
      </c>
      <c r="E489" s="44">
        <v>5000</v>
      </c>
      <c r="F489" s="44">
        <v>5000</v>
      </c>
      <c r="G489" s="10" t="s">
        <v>19</v>
      </c>
    </row>
    <row r="490" spans="1:7" x14ac:dyDescent="0.25">
      <c r="A490" s="85">
        <v>810000</v>
      </c>
      <c r="B490">
        <v>0</v>
      </c>
      <c r="C490" t="s">
        <v>694</v>
      </c>
      <c r="D490" s="38">
        <v>1500000</v>
      </c>
      <c r="E490" s="39">
        <v>2000</v>
      </c>
      <c r="F490" s="39">
        <v>2000</v>
      </c>
      <c r="G490" t="s">
        <v>47</v>
      </c>
    </row>
    <row r="491" spans="1:7" x14ac:dyDescent="0.25">
      <c r="A491" s="81">
        <v>811000</v>
      </c>
      <c r="B491" s="46">
        <v>0</v>
      </c>
      <c r="C491" s="47" t="s">
        <v>695</v>
      </c>
      <c r="D491" s="38">
        <v>0</v>
      </c>
      <c r="E491" s="48">
        <v>6000</v>
      </c>
      <c r="F491" s="48">
        <v>6000</v>
      </c>
      <c r="G491" s="41" t="s">
        <v>47</v>
      </c>
    </row>
    <row r="492" spans="1:7" x14ac:dyDescent="0.25">
      <c r="A492" s="58"/>
      <c r="B492" s="66"/>
      <c r="C492" s="59"/>
      <c r="D492" s="38">
        <v>400000</v>
      </c>
      <c r="E492" s="44"/>
      <c r="F492" s="48"/>
      <c r="G492" s="40"/>
    </row>
    <row r="493" spans="1:7" x14ac:dyDescent="0.25">
      <c r="A493" s="81"/>
      <c r="B493" s="86"/>
      <c r="C493" s="87"/>
      <c r="D493" s="38">
        <v>5000</v>
      </c>
      <c r="E493" s="44"/>
      <c r="F493" s="48"/>
      <c r="G493" s="40"/>
    </row>
    <row r="494" spans="1:7" x14ac:dyDescent="0.25">
      <c r="A494" s="81"/>
      <c r="B494" s="86"/>
      <c r="C494" s="59"/>
      <c r="D494" s="38">
        <v>2000</v>
      </c>
      <c r="E494" s="44"/>
      <c r="F494" s="48"/>
      <c r="G494" s="40"/>
    </row>
    <row r="495" spans="1:7" x14ac:dyDescent="0.25">
      <c r="A495" s="81"/>
      <c r="B495" s="86"/>
      <c r="C495" s="59"/>
      <c r="D495" s="38">
        <v>7000</v>
      </c>
      <c r="E495" s="44"/>
      <c r="F495" s="48"/>
      <c r="G495" s="40"/>
    </row>
    <row r="496" spans="1:7" x14ac:dyDescent="0.25">
      <c r="A496" s="52"/>
      <c r="B496" s="46"/>
      <c r="C496" s="47"/>
      <c r="D496" s="88">
        <f>SUBTOTAL(109,TUscite[Previsione 2021])</f>
        <v>22066812.400000002</v>
      </c>
      <c r="E496" s="88">
        <f>SUBTOTAL(109,TUscite[Previsione 2022])</f>
        <v>11324225</v>
      </c>
      <c r="F496" s="88">
        <f>SUBTOTAL(109,TUscite[Previsione 2023])</f>
        <v>11171325</v>
      </c>
      <c r="G496" s="41"/>
    </row>
    <row r="497" spans="1:7" x14ac:dyDescent="0.25">
      <c r="A497" s="89"/>
      <c r="B497" s="90"/>
      <c r="C497" s="91"/>
      <c r="D497" s="92"/>
      <c r="G497" s="71"/>
    </row>
    <row r="498" spans="1:7" x14ac:dyDescent="0.25">
      <c r="A498" s="89"/>
      <c r="B498" s="90"/>
      <c r="C498" s="91"/>
      <c r="D498" s="92"/>
      <c r="G498" s="71"/>
    </row>
    <row r="499" spans="1:7" x14ac:dyDescent="0.25">
      <c r="A499" s="80"/>
      <c r="B499" s="84"/>
      <c r="D499" s="92"/>
    </row>
    <row r="500" spans="1:7" x14ac:dyDescent="0.25">
      <c r="A500" s="80"/>
      <c r="B500" s="84"/>
      <c r="D500" s="92"/>
    </row>
    <row r="501" spans="1:7" x14ac:dyDescent="0.25">
      <c r="A501" s="80"/>
      <c r="B501" s="84"/>
      <c r="C501" s="84"/>
      <c r="D501" s="9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2023-07-06T10:00:27Z</dcterms:created>
  <dcterms:modified xsi:type="dcterms:W3CDTF">2023-07-06T10:01:10Z</dcterms:modified>
</cp:coreProperties>
</file>